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landeroin\Box\14_Bât_Affaires\Rennes\35BA-101167-LANDIVISIAU-BAN-Bât Logement 268\04_Etudes\08-DCE\Pièces écrites\DPGF\NOVEMBRE 2024\"/>
    </mc:Choice>
  </mc:AlternateContent>
  <xr:revisionPtr revIDLastSave="0" documentId="13_ncr:1_{B25B802E-285A-419C-B99A-2B360AC3C4AD}" xr6:coauthVersionLast="36" xr6:coauthVersionMax="36" xr10:uidLastSave="{00000000-0000-0000-0000-000000000000}"/>
  <bookViews>
    <workbookView xWindow="-120" yWindow="-120" windowWidth="29040" windowHeight="15840" activeTab="1" xr2:uid="{00000000-000D-0000-FFFF-FFFF00000000}"/>
  </bookViews>
  <sheets>
    <sheet name="PDG" sheetId="7" r:id="rId1"/>
    <sheet name="03-Charpente" sheetId="1" r:id="rId2"/>
  </sheets>
  <definedNames>
    <definedName name="_xlnm.Print_Titles" localSheetId="1">'03-Charpente'!$6:$11</definedName>
    <definedName name="LOT" localSheetId="0">#REF!</definedName>
    <definedName name="LOT">'03-Charpente'!$B$9</definedName>
    <definedName name="N°_LOT" localSheetId="0">#REF!</definedName>
    <definedName name="N°_LOT">'03-Charpente'!$A$9</definedName>
    <definedName name="nomprofilé">#REF!</definedName>
    <definedName name="OLE_LINK1" localSheetId="1">'03-Charpente'!$B$47</definedName>
    <definedName name="soutainement" localSheetId="0">#REF!</definedName>
    <definedName name="soutainement">#REF!</definedName>
    <definedName name="Titre" localSheetId="0">#REF!</definedName>
    <definedName name="Titre">#REF!</definedName>
    <definedName name="_xlnm.Print_Area" localSheetId="1">'03-Charpente'!$A$1:$J$100</definedName>
    <definedName name="_xlnm.Print_Area" localSheetId="0">PDG!$A$1:$H$48</definedName>
  </definedNames>
  <calcPr calcId="191029"/>
</workbook>
</file>

<file path=xl/calcChain.xml><?xml version="1.0" encoding="utf-8"?>
<calcChain xmlns="http://schemas.openxmlformats.org/spreadsheetml/2006/main">
  <c r="E210" i="7" l="1"/>
  <c r="E209" i="7"/>
  <c r="G8" i="7"/>
  <c r="E57" i="1" l="1"/>
  <c r="E55" i="1"/>
  <c r="E53" i="1"/>
  <c r="E52" i="1"/>
  <c r="H73" i="1" l="1"/>
  <c r="B98" i="1" l="1"/>
  <c r="B96" i="1"/>
  <c r="H91" i="1"/>
  <c r="J90" i="1" s="1"/>
  <c r="H88" i="1"/>
  <c r="H84" i="1"/>
  <c r="H83" i="1"/>
  <c r="H82" i="1"/>
  <c r="H81" i="1"/>
  <c r="H80" i="1"/>
  <c r="E78" i="1"/>
  <c r="H77" i="1"/>
  <c r="H76" i="1"/>
  <c r="H75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0" i="1"/>
  <c r="H19" i="1"/>
  <c r="H18" i="1"/>
  <c r="H17" i="1"/>
  <c r="J16" i="1" l="1"/>
  <c r="J74" i="1"/>
  <c r="J25" i="1"/>
  <c r="J96" i="1" s="1"/>
  <c r="G8" i="1" s="1"/>
  <c r="J97" i="1" l="1"/>
  <c r="J98" i="1" s="1"/>
  <c r="F96" i="1"/>
  <c r="M8" i="1" l="1"/>
  <c r="N8" i="1"/>
  <c r="N9" i="1" s="1"/>
  <c r="O8" i="1"/>
  <c r="P8" i="1"/>
  <c r="Q8" i="1" s="1"/>
  <c r="M9" i="1"/>
  <c r="O9" i="1"/>
  <c r="P9" i="1"/>
  <c r="Q9" i="1"/>
  <c r="M10" i="1"/>
  <c r="N10" i="1"/>
  <c r="O10" i="1"/>
  <c r="P10" i="1"/>
  <c r="Q10" i="1" s="1"/>
  <c r="M11" i="1"/>
  <c r="N11" i="1"/>
  <c r="O11" i="1"/>
  <c r="P11" i="1"/>
  <c r="Q11" i="1" s="1"/>
  <c r="M12" i="1"/>
  <c r="N12" i="1"/>
  <c r="O12" i="1"/>
  <c r="P12" i="1"/>
  <c r="Q12" i="1"/>
  <c r="M13" i="1"/>
  <c r="N13" i="1"/>
  <c r="O13" i="1"/>
  <c r="P13" i="1"/>
  <c r="Q13" i="1" s="1"/>
  <c r="M14" i="1"/>
  <c r="N14" i="1"/>
  <c r="O14" i="1"/>
  <c r="P14" i="1"/>
  <c r="M15" i="1"/>
  <c r="N15" i="1"/>
  <c r="O15" i="1"/>
  <c r="P15" i="1"/>
  <c r="Q15" i="1" s="1"/>
  <c r="A15" i="1" s="1"/>
  <c r="P7" i="1"/>
  <c r="Q7" i="1" s="1"/>
  <c r="O7" i="1"/>
  <c r="N7" i="1"/>
  <c r="M7" i="1"/>
  <c r="Q14" i="1" l="1"/>
  <c r="E6" i="1" l="1"/>
</calcChain>
</file>

<file path=xl/sharedStrings.xml><?xml version="1.0" encoding="utf-8"?>
<sst xmlns="http://schemas.openxmlformats.org/spreadsheetml/2006/main" count="222" uniqueCount="164">
  <si>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</si>
  <si>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</si>
  <si>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</si>
  <si>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</si>
  <si>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</si>
  <si>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</si>
  <si>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</si>
  <si>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</si>
  <si>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PU € </t>
  </si>
  <si>
    <t>TOTAL €</t>
  </si>
  <si>
    <t>Total €</t>
  </si>
  <si>
    <t xml:space="preserve">TVA au taux de : </t>
  </si>
  <si>
    <t>Etudes d'exécution</t>
  </si>
  <si>
    <t>Prestations générales</t>
  </si>
  <si>
    <t>Dossier des ouvrages exécutés</t>
  </si>
  <si>
    <t>SYNTHESE</t>
  </si>
  <si>
    <t>Attention, le quadrillage sort mal à l'impression --&gt; A refaire</t>
  </si>
  <si>
    <t>GENERALITES</t>
  </si>
  <si>
    <t>ens</t>
  </si>
  <si>
    <t>u</t>
  </si>
  <si>
    <t>m²</t>
  </si>
  <si>
    <t>ml</t>
  </si>
  <si>
    <r>
      <t>m</t>
    </r>
    <r>
      <rPr>
        <sz val="10"/>
        <rFont val="Calibri"/>
        <family val="2"/>
      </rPr>
      <t>³</t>
    </r>
  </si>
  <si>
    <t>Propositon quand on a la mission quantité</t>
  </si>
  <si>
    <t>Mise en page : tout "sans couleur", sauf :</t>
  </si>
  <si>
    <t>Lignes "tête de page", "variante obligatoire", "synthèse" : couleur R196/V189/B151</t>
  </si>
  <si>
    <t>Lignes "chapitres" : couleur R221/V217/B196</t>
  </si>
  <si>
    <t>Lignes "récap" : couleur R221/V217/B196</t>
  </si>
  <si>
    <t>Lignes "récap" (colonnes E/F/G) : couleur R238/V236/B225</t>
  </si>
  <si>
    <t>quadrillage :</t>
  </si>
  <si>
    <t>Cadre En-tête</t>
  </si>
  <si>
    <t>Mettre un quadrillage blanc sur toute la page (A7 / Ifin)</t>
  </si>
  <si>
    <t>Mettre un quadrillage vertical et horizontal en pointillé (sous"aucun") gris R191/V191/B191</t>
  </si>
  <si>
    <t>Mettre un quadrillage "encadré" en pointillé (sous"aucun") gris R191/V191/B191</t>
  </si>
  <si>
    <t>Les quantités indiquées par la Maîtrise d'œuvre sont des quantités théoriques, sans pertes, sans chutes, sans coefficients de foisonnement. L'entreprise devra en tenir compte dans ses prix unitaires.</t>
  </si>
  <si>
    <r>
      <rPr>
        <b/>
        <u/>
        <sz val="10"/>
        <rFont val="Calibri"/>
        <family val="2"/>
        <scheme val="minor"/>
      </rPr>
      <t>Notas</t>
    </r>
    <r>
      <rPr>
        <b/>
        <sz val="10"/>
        <rFont val="Calibri"/>
        <family val="2"/>
        <scheme val="minor"/>
      </rPr>
      <t xml:space="preserve"> :</t>
    </r>
  </si>
  <si>
    <t>Les quantités sont fournies par la Maîtrise d'œuvre mais l'Entreprise a obligation de les vérifier et de les corriger (suivant nécessité) avant la remise de son offre.</t>
  </si>
  <si>
    <t>--&gt; Appliquer sur les cases suivantes : A27/C32  -- E27/G32</t>
  </si>
  <si>
    <t>--&gt; Appliquer sur les cases suivantes : I27/I32</t>
  </si>
  <si>
    <t>1er chiffre</t>
  </si>
  <si>
    <t>2eme chiffre</t>
  </si>
  <si>
    <t>3eme chiffre</t>
  </si>
  <si>
    <t>Numéro titre</t>
  </si>
  <si>
    <t>Niveau titre
A compléter par l'utilis.
1 / 2 / 3</t>
  </si>
  <si>
    <t>4eme chiffre</t>
  </si>
  <si>
    <t>PM</t>
  </si>
  <si>
    <t>Entreprise :</t>
  </si>
  <si>
    <t>Adresse :</t>
  </si>
  <si>
    <t>Tél :</t>
  </si>
  <si>
    <t>Chargé d'affaire :</t>
  </si>
  <si>
    <t>E-mail :</t>
  </si>
  <si>
    <t>_________A remplir par l'entreprise______</t>
  </si>
  <si>
    <t>Qté MOE</t>
  </si>
  <si>
    <t>Qté ENT.</t>
  </si>
  <si>
    <t>BATIMENT  N°0268  | LANDIVISIAU (29)</t>
  </si>
  <si>
    <t>MAITRISE D’OUVRAGE</t>
  </si>
  <si>
    <t>OPÉRATION</t>
  </si>
  <si>
    <t>MAITRISE D’OEUVRE</t>
  </si>
  <si>
    <t>ARCHITECTE MANDATAIRE</t>
  </si>
  <si>
    <t>BET TCE</t>
  </si>
  <si>
    <t>BET ACOUSTIQUE</t>
  </si>
  <si>
    <t>OPC</t>
  </si>
  <si>
    <t>SOCOTEC</t>
  </si>
  <si>
    <t>BUREAU VERITAS</t>
  </si>
  <si>
    <t>ZAC de Kergaradec III</t>
  </si>
  <si>
    <t>Tel</t>
  </si>
  <si>
    <t>Email</t>
  </si>
  <si>
    <t>ASSISTANT MAITRE D'OUVRAGE</t>
  </si>
  <si>
    <r>
      <t xml:space="preserve">ESID de BREST
</t>
    </r>
    <r>
      <rPr>
        <sz val="10"/>
        <color rgb="FF403A60"/>
        <rFont val="Calibri Light"/>
        <family val="2"/>
      </rPr>
      <t>BCRM de brest
ESID de Brest-Investissement
CC16-29240 BREST cedex 9
Tel : 02 98 14 81 83</t>
    </r>
  </si>
  <si>
    <t>RENOVATION DU BATIMENT DE LOGEMENT N°0268 (26 E) ET CREATION D’UN PARKING D’UNE CINQUANTAINE DE PLACES 
EN EXTERIEUR SUR LA 
Base Aéronautique Navale de LANDIVISIAU (29)</t>
  </si>
  <si>
    <r>
      <rPr>
        <b/>
        <sz val="8"/>
        <color rgb="FF403A60"/>
        <rFont val="Calibri Light"/>
        <family val="2"/>
      </rPr>
      <t>NOMADE ARCHITECTES</t>
    </r>
    <r>
      <rPr>
        <sz val="8"/>
        <color rgb="FF403A60"/>
        <rFont val="Calibri Light"/>
        <family val="2"/>
      </rPr>
      <t xml:space="preserve">
26 Rue Alfred Kastler – 56000 VANNES
Tel : 02 97 47 03 37
</t>
    </r>
  </si>
  <si>
    <r>
      <rPr>
        <sz val="8"/>
        <color theme="10"/>
        <rFont val="Calibri Light"/>
        <family val="2"/>
      </rPr>
      <t xml:space="preserve">Email : </t>
    </r>
    <r>
      <rPr>
        <u/>
        <sz val="8"/>
        <color theme="10"/>
        <rFont val="Calibri Light"/>
        <family val="2"/>
      </rPr>
      <t>agence.ouest@nomade.info</t>
    </r>
  </si>
  <si>
    <r>
      <rPr>
        <sz val="8"/>
        <color theme="10"/>
        <rFont val="Calibri"/>
        <family val="2"/>
        <scheme val="minor"/>
      </rPr>
      <t xml:space="preserve">Email : </t>
    </r>
    <r>
      <rPr>
        <u/>
        <sz val="8"/>
        <color theme="10"/>
        <rFont val="Calibri"/>
        <family val="2"/>
        <scheme val="minor"/>
      </rPr>
      <t>rennes@oteis.fr</t>
    </r>
  </si>
  <si>
    <r>
      <rPr>
        <sz val="8"/>
        <color theme="10"/>
        <rFont val="Calibri"/>
        <family val="2"/>
        <scheme val="minor"/>
      </rPr>
      <t xml:space="preserve">Email : </t>
    </r>
    <r>
      <rPr>
        <u/>
        <sz val="8"/>
        <color theme="10"/>
        <rFont val="Calibri"/>
        <family val="2"/>
        <scheme val="minor"/>
      </rPr>
      <t>rennes@acoustibel.fr</t>
    </r>
  </si>
  <si>
    <t xml:space="preserve">BUREAU DE CONTROLE </t>
  </si>
  <si>
    <t>COORDONNATEUR - SPS</t>
  </si>
  <si>
    <t xml:space="preserve">NOM
</t>
  </si>
  <si>
    <t>Adresse</t>
  </si>
  <si>
    <t>22 Rue Amiral Romain Desfossés - 29200 BREST</t>
  </si>
  <si>
    <t>180 rue de Kerervern  - 29806 BREST CEDEX 9</t>
  </si>
  <si>
    <t>Tel : 06 07 08 59 82</t>
  </si>
  <si>
    <t>Tel : 02 98 41 44 94</t>
  </si>
  <si>
    <r>
      <t xml:space="preserve">Email : </t>
    </r>
    <r>
      <rPr>
        <u/>
        <sz val="8"/>
        <color theme="10"/>
        <rFont val="Calibri"/>
        <family val="2"/>
        <scheme val="minor"/>
      </rPr>
      <t>andre.bozec@socotec.com</t>
    </r>
  </si>
  <si>
    <r>
      <t xml:space="preserve">Email : </t>
    </r>
    <r>
      <rPr>
        <u/>
        <sz val="8"/>
        <color theme="10"/>
        <rFont val="Calibri"/>
        <family val="2"/>
        <scheme val="minor"/>
      </rPr>
      <t>gregory.allanic@fr.bureauveritas.com</t>
    </r>
  </si>
  <si>
    <r>
      <rPr>
        <b/>
        <sz val="8"/>
        <color rgb="FF403A60"/>
        <rFont val="Calibri Light"/>
        <family val="2"/>
      </rPr>
      <t>OTEIS Agence de Rennes</t>
    </r>
    <r>
      <rPr>
        <sz val="8"/>
        <color rgb="FF403A60"/>
        <rFont val="Calibri Light"/>
        <family val="2"/>
      </rPr>
      <t xml:space="preserve">
10 Parc de Brocéliande - 35760 SAINT-GREGOIRE
Tel : 02 99 23 45 67</t>
    </r>
  </si>
  <si>
    <r>
      <rPr>
        <b/>
        <sz val="8"/>
        <color rgb="FF403A60"/>
        <rFont val="Calibri Light"/>
        <family val="2"/>
      </rPr>
      <t>ACOUSTIBEL</t>
    </r>
    <r>
      <rPr>
        <sz val="8"/>
        <color rgb="FF403A60"/>
        <rFont val="Calibri Light"/>
        <family val="2"/>
      </rPr>
      <t xml:space="preserve">
11 Rue de Turgé - 35310 CHAVAGNE
Tel : 02 99 64 30 28</t>
    </r>
  </si>
  <si>
    <r>
      <t xml:space="preserve">SEMBREIZH
</t>
    </r>
    <r>
      <rPr>
        <sz val="10"/>
        <color rgb="FF403A60"/>
        <rFont val="Calibri Light"/>
        <family val="2"/>
      </rPr>
      <t>37 rue Jean-Marie Le Bris
29200 BREST
Tél. : 02 98 43 15 14</t>
    </r>
    <r>
      <rPr>
        <b/>
        <sz val="10"/>
        <color rgb="FF403A60"/>
        <rFont val="Calibri Light"/>
        <family val="2"/>
      </rPr>
      <t xml:space="preserve">
</t>
    </r>
  </si>
  <si>
    <r>
      <rPr>
        <sz val="8"/>
        <color theme="10"/>
        <rFont val="Calibri Light"/>
        <family val="2"/>
      </rPr>
      <t xml:space="preserve">Email : </t>
    </r>
    <r>
      <rPr>
        <u/>
        <sz val="8"/>
        <color theme="10"/>
        <rFont val="Calibri Light"/>
        <family val="2"/>
      </rPr>
      <t>rennes@oteis.fr</t>
    </r>
  </si>
  <si>
    <t>CHARPENTE</t>
  </si>
  <si>
    <t>3.1.</t>
  </si>
  <si>
    <t>3.2.</t>
  </si>
  <si>
    <t>HYPOTHESES DE CALCUL</t>
  </si>
  <si>
    <t>3.3.</t>
  </si>
  <si>
    <t>PRESCRIPTIONS GENERALES</t>
  </si>
  <si>
    <t>3.4.</t>
  </si>
  <si>
    <t>CHARPENTE SUPPORT DE TOITURE</t>
  </si>
  <si>
    <t>3.4.1.</t>
  </si>
  <si>
    <t>Ossature support de la toiture du bâtiment existant</t>
  </si>
  <si>
    <t>Bachage</t>
  </si>
  <si>
    <t>Reprises / adaptations des emplacements des pannes</t>
  </si>
  <si>
    <t xml:space="preserve">Pannes en BLC </t>
  </si>
  <si>
    <t>Pannes en BM</t>
  </si>
  <si>
    <t>Eléments filants en BM</t>
  </si>
  <si>
    <t>Chevêtres</t>
  </si>
  <si>
    <t>Poutres au vent en BLC</t>
  </si>
  <si>
    <t>Toute la boulonnerie, les platines de scellement, les pièces métalliques d'assemblage, d’appui et de fixation</t>
  </si>
  <si>
    <t>3.4.2.</t>
  </si>
  <si>
    <t>Ossature support de la toiture des locaux poubelles et vélos</t>
  </si>
  <si>
    <t>Arablétriers/poutres en BM</t>
  </si>
  <si>
    <t>Eléments filant en BM</t>
  </si>
  <si>
    <t>Chevrons en BM 45x65; entraxe 60 cm</t>
  </si>
  <si>
    <t>Poutres au vent</t>
  </si>
  <si>
    <t>3.5.</t>
  </si>
  <si>
    <t>BARDAGE BOIS : EN PIGNON ET SUR MOB EN FAÇADES</t>
  </si>
  <si>
    <t>Ossature support de complexe de bardage sur existant</t>
  </si>
  <si>
    <t>Etanchéité de façades</t>
  </si>
  <si>
    <t>Bardage bois vertical sur existant (pignons)</t>
  </si>
  <si>
    <t>Mur à ossature bois</t>
  </si>
  <si>
    <t>Bardage bois vertical sur MOB (façades Est et Ouest)</t>
  </si>
  <si>
    <t>Chevêtres pour ø100 EA</t>
  </si>
  <si>
    <t>Ouvrages de finition</t>
  </si>
  <si>
    <t>Profil métallique</t>
  </si>
  <si>
    <t>Encadrements des ouvertures</t>
  </si>
  <si>
    <t xml:space="preserve">Arrêt de sous face en cornière </t>
  </si>
  <si>
    <t>Traitement des rives et raccords</t>
  </si>
  <si>
    <t>Incorporation</t>
  </si>
  <si>
    <t xml:space="preserve">Traitement en tableaux/linteaux </t>
  </si>
  <si>
    <t>Menuiseries au droit des pignons</t>
  </si>
  <si>
    <t>3.6.</t>
  </si>
  <si>
    <t>CLAUSTRA BOIS</t>
  </si>
  <si>
    <t>Au droit des halls d’entrée en façades</t>
  </si>
  <si>
    <t>DCE - LOT 03 CHARPENTE</t>
  </si>
  <si>
    <t>DCE</t>
  </si>
  <si>
    <t>3.4.3</t>
  </si>
  <si>
    <t>Maison nichoir à Hirondelles rustiques et divers nichoirs</t>
  </si>
  <si>
    <t>Lisses BM,</t>
  </si>
  <si>
    <t>Toute la boulonnerie, les platines de scellement, les pièces métalliques d'assemblage, d’appui et de fixation incluses dans les ouvrages de gros œuvre</t>
  </si>
  <si>
    <t>Poteau BM en pin, section 250x250,</t>
  </si>
  <si>
    <t>Panneaux OSB 18 mm avec chevêtre pour trappe 50x50 cm</t>
  </si>
  <si>
    <t>Ossature bois</t>
  </si>
  <si>
    <t>3.4.3.1</t>
  </si>
  <si>
    <r>
      <t>m</t>
    </r>
    <r>
      <rPr>
        <vertAlign val="superscript"/>
        <sz val="10"/>
        <rFont val="Calibri"/>
        <family val="2"/>
        <scheme val="minor"/>
      </rPr>
      <t>3</t>
    </r>
  </si>
  <si>
    <t>Contre ossature BM 45x45</t>
  </si>
  <si>
    <t>Solives BM, section 75x200, entraxe 60 cm</t>
  </si>
  <si>
    <t>Arbalétriers BM</t>
  </si>
  <si>
    <t>Entraits BM</t>
  </si>
  <si>
    <t>Poinçons BM</t>
  </si>
  <si>
    <t>Pannes BM</t>
  </si>
  <si>
    <t>Contreventement BM en K dans le plan de toiture</t>
  </si>
  <si>
    <t>Palées de stabilité en BM</t>
  </si>
  <si>
    <t>Encadrement d’ouverture BM</t>
  </si>
  <si>
    <t>Bardage vertical</t>
  </si>
  <si>
    <t>3.4.3.2</t>
  </si>
  <si>
    <t>Nichoirs et divers ouvrages</t>
  </si>
  <si>
    <t>Aménagements à prévoir sur le bâtiment 26E :</t>
  </si>
  <si>
    <t>Nids artificiels pour les hirondelles</t>
  </si>
  <si>
    <t>Carrés de grillages de 20 x 20 cm et 1cm de maille</t>
  </si>
  <si>
    <t>Ouvertures de H15mm et L80mm</t>
  </si>
  <si>
    <t>Nichoirs à rouge-gorge familier</t>
  </si>
  <si>
    <t>Nichoirs à mésange charbonnière (trou d’envol 32mm)</t>
  </si>
  <si>
    <t>Abris à chauve-souris sur la façade sud</t>
  </si>
  <si>
    <t>Nichoirs à Martinet (bâtiment 26E)</t>
  </si>
  <si>
    <t>DECOMPOSITION DU PRIX GLOBAL ET FORFAITAIRE (D.P.G.F.)</t>
  </si>
  <si>
    <t>Novembre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</si>
</sst>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5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sz val="10"/>
      <name val="Calibri"/>
      <family val="2"/>
    </font>
    <font>
      <u/>
      <sz val="11"/>
      <color theme="10"/>
      <name val="Arial"/>
      <family val="2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b/>
      <sz val="10"/>
      <color rgb="FF403A60"/>
      <name val="Calibri"/>
      <family val="2"/>
    </font>
    <font>
      <b/>
      <sz val="18"/>
      <color rgb="FFFE5000"/>
      <name val="Calibri Light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sz val="8"/>
      <color theme="1"/>
      <name val="Arial"/>
      <family val="2"/>
    </font>
    <font>
      <sz val="14"/>
      <color rgb="FF000000"/>
      <name val="Calibri Light"/>
      <family val="2"/>
    </font>
    <font>
      <u/>
      <sz val="8"/>
      <color theme="10"/>
      <name val="Calibri Light"/>
      <family val="2"/>
    </font>
    <font>
      <sz val="8"/>
      <color theme="10"/>
      <name val="Calibri Light"/>
      <family val="2"/>
    </font>
    <font>
      <u/>
      <sz val="10"/>
      <color theme="10"/>
      <name val="Arial"/>
      <family val="2"/>
    </font>
    <font>
      <u/>
      <sz val="8"/>
      <color theme="10"/>
      <name val="Calibri"/>
      <family val="2"/>
      <scheme val="minor"/>
    </font>
    <font>
      <sz val="8"/>
      <color theme="10"/>
      <name val="Calibri"/>
      <family val="2"/>
      <scheme val="minor"/>
    </font>
    <font>
      <sz val="8"/>
      <color theme="10"/>
      <name val="Arial"/>
      <family val="2"/>
    </font>
    <font>
      <i/>
      <u/>
      <sz val="10"/>
      <name val="Calibri"/>
      <family val="2"/>
      <scheme val="minor"/>
    </font>
    <font>
      <sz val="9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4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/>
      </top>
      <bottom style="hair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/>
      </top>
      <bottom style="hair">
        <color theme="0" tint="-0.24994659260841701"/>
      </bottom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hair">
        <color theme="0" tint="-0.249977111117893"/>
      </right>
      <top/>
      <bottom style="thin">
        <color theme="0" tint="-0.24994659260841701"/>
      </bottom>
      <diagonal/>
    </border>
    <border>
      <left style="thin">
        <color theme="0"/>
      </left>
      <right/>
      <top style="thin">
        <color theme="0" tint="-0.24994659260841701"/>
      </top>
      <bottom style="hair">
        <color theme="0" tint="-0.24997711111789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/>
      </top>
      <bottom style="thin">
        <color theme="0"/>
      </bottom>
      <diagonal/>
    </border>
    <border>
      <left/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/>
      </bottom>
      <diagonal/>
    </border>
    <border>
      <left style="thin">
        <color theme="0" tint="-0.24994659260841701"/>
      </left>
      <right/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6">
    <xf numFmtId="0" fontId="0" fillId="0" borderId="0"/>
    <xf numFmtId="9" fontId="7" fillId="0" borderId="0" applyFont="0" applyFill="0" applyBorder="0" applyAlignment="0" applyProtection="0"/>
    <xf numFmtId="0" fontId="12" fillId="0" borderId="0"/>
    <xf numFmtId="0" fontId="28" fillId="0" borderId="0" applyNumberFormat="0" applyFill="0" applyBorder="0" applyAlignment="0" applyProtection="0"/>
    <xf numFmtId="0" fontId="7" fillId="0" borderId="0"/>
    <xf numFmtId="0" fontId="44" fillId="0" borderId="0" applyNumberFormat="0" applyFill="0" applyBorder="0" applyAlignment="0" applyProtection="0"/>
  </cellStyleXfs>
  <cellXfs count="200">
    <xf numFmtId="0" fontId="0" fillId="0" borderId="0" xfId="0"/>
    <xf numFmtId="166" fontId="13" fillId="2" borderId="2" xfId="2" applyNumberFormat="1" applyFont="1" applyFill="1" applyBorder="1" applyAlignment="1">
      <alignment horizontal="center" vertical="center"/>
    </xf>
    <xf numFmtId="166" fontId="14" fillId="4" borderId="4" xfId="2" applyNumberFormat="1" applyFont="1" applyFill="1" applyBorder="1" applyAlignment="1">
      <alignment horizontal="center" vertical="center"/>
    </xf>
    <xf numFmtId="167" fontId="13" fillId="2" borderId="5" xfId="2" applyNumberFormat="1" applyFont="1" applyFill="1" applyBorder="1" applyAlignment="1">
      <alignment horizontal="center" vertical="center"/>
    </xf>
    <xf numFmtId="166" fontId="14" fillId="4" borderId="6" xfId="2" applyNumberFormat="1" applyFont="1" applyFill="1" applyBorder="1" applyAlignment="1">
      <alignment horizontal="center" vertical="center"/>
    </xf>
    <xf numFmtId="9" fontId="19" fillId="0" borderId="2" xfId="1" applyFont="1" applyFill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6" fillId="0" borderId="0" xfId="0" applyFont="1"/>
    <xf numFmtId="0" fontId="6" fillId="7" borderId="0" xfId="0" applyFont="1" applyFill="1"/>
    <xf numFmtId="164" fontId="14" fillId="0" borderId="2" xfId="2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/>
    </xf>
    <xf numFmtId="164" fontId="16" fillId="0" borderId="2" xfId="0" applyNumberFormat="1" applyFont="1" applyFill="1" applyBorder="1" applyAlignment="1">
      <alignment horizontal="center" vertical="center"/>
    </xf>
    <xf numFmtId="4" fontId="18" fillId="0" borderId="2" xfId="0" applyNumberFormat="1" applyFont="1" applyFill="1" applyBorder="1" applyAlignment="1">
      <alignment horizontal="center" vertical="center"/>
    </xf>
    <xf numFmtId="49" fontId="14" fillId="8" borderId="2" xfId="2" applyNumberFormat="1" applyFont="1" applyFill="1" applyBorder="1" applyAlignment="1">
      <alignment horizontal="center" vertical="center"/>
    </xf>
    <xf numFmtId="164" fontId="10" fillId="8" borderId="2" xfId="0" applyNumberFormat="1" applyFont="1" applyFill="1" applyBorder="1" applyAlignment="1">
      <alignment horizontal="center" vertical="center"/>
    </xf>
    <xf numFmtId="164" fontId="13" fillId="0" borderId="2" xfId="2" applyNumberFormat="1" applyFont="1" applyFill="1" applyBorder="1" applyAlignment="1">
      <alignment horizontal="center" vertical="center"/>
    </xf>
    <xf numFmtId="167" fontId="14" fillId="9" borderId="2" xfId="2" applyNumberFormat="1" applyFont="1" applyFill="1" applyBorder="1" applyAlignment="1">
      <alignment horizontal="center" vertical="center"/>
    </xf>
    <xf numFmtId="49" fontId="14" fillId="9" borderId="9" xfId="2" applyNumberFormat="1" applyFont="1" applyFill="1" applyBorder="1" applyAlignment="1">
      <alignment horizontal="center" vertical="center"/>
    </xf>
    <xf numFmtId="49" fontId="14" fillId="9" borderId="9" xfId="2" applyNumberFormat="1" applyFont="1" applyFill="1" applyBorder="1" applyAlignment="1">
      <alignment horizontal="left" vertical="center" wrapText="1"/>
    </xf>
    <xf numFmtId="0" fontId="20" fillId="0" borderId="10" xfId="2" applyFont="1" applyFill="1" applyBorder="1" applyAlignment="1">
      <alignment horizontal="center" vertical="center"/>
    </xf>
    <xf numFmtId="164" fontId="14" fillId="0" borderId="8" xfId="2" applyNumberFormat="1" applyFont="1" applyFill="1" applyBorder="1" applyAlignment="1">
      <alignment horizontal="center" vertical="center"/>
    </xf>
    <xf numFmtId="164" fontId="14" fillId="9" borderId="9" xfId="2" applyNumberFormat="1" applyFont="1" applyFill="1" applyBorder="1" applyAlignment="1">
      <alignment horizontal="center" vertical="center"/>
    </xf>
    <xf numFmtId="0" fontId="20" fillId="0" borderId="11" xfId="2" applyFont="1" applyFill="1" applyBorder="1" applyAlignment="1">
      <alignment horizontal="center" vertical="center"/>
    </xf>
    <xf numFmtId="49" fontId="14" fillId="8" borderId="9" xfId="2" applyNumberFormat="1" applyFont="1" applyFill="1" applyBorder="1" applyAlignment="1">
      <alignment horizontal="center" vertical="center"/>
    </xf>
    <xf numFmtId="0" fontId="6" fillId="0" borderId="0" xfId="0" quotePrefix="1" applyFont="1"/>
    <xf numFmtId="164" fontId="14" fillId="9" borderId="3" xfId="2" applyNumberFormat="1" applyFont="1" applyFill="1" applyBorder="1" applyAlignment="1">
      <alignment horizontal="center" vertical="center"/>
    </xf>
    <xf numFmtId="0" fontId="20" fillId="0" borderId="15" xfId="2" applyFont="1" applyFill="1" applyBorder="1" applyAlignment="1">
      <alignment horizontal="center" vertical="center"/>
    </xf>
    <xf numFmtId="0" fontId="16" fillId="8" borderId="9" xfId="0" applyFont="1" applyFill="1" applyBorder="1" applyAlignment="1">
      <alignment horizontal="center" vertical="center"/>
    </xf>
    <xf numFmtId="164" fontId="16" fillId="8" borderId="9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quotePrefix="1" applyFont="1"/>
    <xf numFmtId="164" fontId="18" fillId="2" borderId="2" xfId="0" applyNumberFormat="1" applyFont="1" applyFill="1" applyBorder="1" applyAlignment="1">
      <alignment horizontal="center" vertical="center"/>
    </xf>
    <xf numFmtId="0" fontId="18" fillId="0" borderId="8" xfId="0" applyFont="1" applyBorder="1"/>
    <xf numFmtId="4" fontId="18" fillId="2" borderId="10" xfId="0" applyNumberFormat="1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164" fontId="18" fillId="2" borderId="10" xfId="0" applyNumberFormat="1" applyFont="1" applyFill="1" applyBorder="1" applyAlignment="1">
      <alignment horizontal="center" vertical="center"/>
    </xf>
    <xf numFmtId="1" fontId="9" fillId="2" borderId="8" xfId="0" applyNumberFormat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center" vertical="center"/>
    </xf>
    <xf numFmtId="166" fontId="13" fillId="2" borderId="8" xfId="2" applyNumberFormat="1" applyFont="1" applyFill="1" applyBorder="1" applyAlignment="1">
      <alignment horizontal="center" vertical="center"/>
    </xf>
    <xf numFmtId="167" fontId="15" fillId="2" borderId="8" xfId="2" applyNumberFormat="1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left" indent="1"/>
    </xf>
    <xf numFmtId="4" fontId="9" fillId="2" borderId="1" xfId="0" applyNumberFormat="1" applyFont="1" applyFill="1" applyBorder="1" applyAlignment="1">
      <alignment horizontal="center" vertical="center"/>
    </xf>
    <xf numFmtId="1" fontId="8" fillId="2" borderId="17" xfId="0" applyNumberFormat="1" applyFont="1" applyFill="1" applyBorder="1" applyAlignment="1">
      <alignment horizontal="center"/>
    </xf>
    <xf numFmtId="0" fontId="9" fillId="2" borderId="18" xfId="0" applyNumberFormat="1" applyFont="1" applyFill="1" applyBorder="1" applyAlignment="1">
      <alignment horizontal="center" vertical="center"/>
    </xf>
    <xf numFmtId="165" fontId="8" fillId="2" borderId="17" xfId="0" applyNumberFormat="1" applyFont="1" applyFill="1" applyBorder="1" applyAlignment="1">
      <alignment horizontal="center" vertical="center"/>
    </xf>
    <xf numFmtId="0" fontId="21" fillId="2" borderId="19" xfId="0" applyFont="1" applyFill="1" applyBorder="1" applyAlignment="1">
      <alignment vertical="center"/>
    </xf>
    <xf numFmtId="0" fontId="21" fillId="2" borderId="20" xfId="0" applyFont="1" applyFill="1" applyBorder="1" applyAlignment="1">
      <alignment vertical="center"/>
    </xf>
    <xf numFmtId="0" fontId="21" fillId="2" borderId="21" xfId="0" applyFont="1" applyFill="1" applyBorder="1" applyAlignment="1">
      <alignment horizontal="left" vertical="center" indent="1"/>
    </xf>
    <xf numFmtId="4" fontId="9" fillId="3" borderId="16" xfId="0" applyNumberFormat="1" applyFont="1" applyFill="1" applyBorder="1" applyAlignment="1">
      <alignment horizontal="left" vertical="center" indent="1"/>
    </xf>
    <xf numFmtId="0" fontId="9" fillId="3" borderId="22" xfId="0" applyFont="1" applyFill="1" applyBorder="1" applyAlignment="1">
      <alignment horizontal="left" vertical="center" indent="1"/>
    </xf>
    <xf numFmtId="0" fontId="21" fillId="2" borderId="23" xfId="0" applyFont="1" applyFill="1" applyBorder="1" applyAlignment="1">
      <alignment vertical="center"/>
    </xf>
    <xf numFmtId="0" fontId="4" fillId="0" borderId="0" xfId="0" applyFont="1"/>
    <xf numFmtId="0" fontId="18" fillId="0" borderId="24" xfId="0" applyFont="1" applyBorder="1"/>
    <xf numFmtId="0" fontId="4" fillId="0" borderId="24" xfId="0" applyFont="1" applyBorder="1" applyAlignment="1">
      <alignment wrapText="1"/>
    </xf>
    <xf numFmtId="0" fontId="3" fillId="0" borderId="0" xfId="0" applyFont="1"/>
    <xf numFmtId="164" fontId="17" fillId="0" borderId="2" xfId="2" applyNumberFormat="1" applyFont="1" applyFill="1" applyBorder="1" applyAlignment="1">
      <alignment horizontal="center" vertical="center"/>
    </xf>
    <xf numFmtId="49" fontId="13" fillId="0" borderId="15" xfId="2" applyNumberFormat="1" applyFont="1" applyFill="1" applyBorder="1" applyAlignment="1">
      <alignment horizontal="center" vertical="center"/>
    </xf>
    <xf numFmtId="49" fontId="13" fillId="0" borderId="10" xfId="2" applyNumberFormat="1" applyFont="1" applyFill="1" applyBorder="1" applyAlignment="1">
      <alignment horizontal="center" vertical="center"/>
    </xf>
    <xf numFmtId="49" fontId="13" fillId="0" borderId="11" xfId="2" applyNumberFormat="1" applyFont="1" applyFill="1" applyBorder="1" applyAlignment="1">
      <alignment horizontal="center" vertical="center"/>
    </xf>
    <xf numFmtId="164" fontId="14" fillId="0" borderId="10" xfId="2" applyNumberFormat="1" applyFont="1" applyFill="1" applyBorder="1" applyAlignment="1">
      <alignment horizontal="center" vertical="center"/>
    </xf>
    <xf numFmtId="4" fontId="13" fillId="0" borderId="11" xfId="2" applyNumberFormat="1" applyFont="1" applyFill="1" applyBorder="1" applyAlignment="1">
      <alignment horizontal="center" vertical="center"/>
    </xf>
    <xf numFmtId="0" fontId="33" fillId="10" borderId="0" xfId="2" applyFont="1" applyFill="1"/>
    <xf numFmtId="0" fontId="7" fillId="0" borderId="0" xfId="4"/>
    <xf numFmtId="0" fontId="30" fillId="0" borderId="0" xfId="4" applyFont="1"/>
    <xf numFmtId="0" fontId="40" fillId="0" borderId="0" xfId="4" applyFont="1"/>
    <xf numFmtId="0" fontId="7" fillId="0" borderId="0" xfId="4" applyBorder="1"/>
    <xf numFmtId="0" fontId="37" fillId="0" borderId="0" xfId="2" applyFont="1" applyBorder="1" applyAlignment="1">
      <alignment horizontal="left" vertical="center"/>
    </xf>
    <xf numFmtId="0" fontId="38" fillId="0" borderId="0" xfId="2" applyFont="1" applyBorder="1"/>
    <xf numFmtId="0" fontId="39" fillId="0" borderId="0" xfId="2" applyFont="1" applyBorder="1"/>
    <xf numFmtId="0" fontId="39" fillId="0" borderId="0" xfId="4" applyFont="1" applyBorder="1" applyAlignment="1">
      <alignment horizontal="left" vertical="top"/>
    </xf>
    <xf numFmtId="0" fontId="42" fillId="0" borderId="0" xfId="3" applyFont="1" applyBorder="1" applyAlignment="1">
      <alignment vertical="top"/>
    </xf>
    <xf numFmtId="0" fontId="7" fillId="0" borderId="0" xfId="4" applyBorder="1" applyAlignment="1">
      <alignment horizontal="left" vertical="top"/>
    </xf>
    <xf numFmtId="0" fontId="7" fillId="0" borderId="0" xfId="4" applyBorder="1" applyAlignment="1">
      <alignment vertical="top"/>
    </xf>
    <xf numFmtId="0" fontId="45" fillId="0" borderId="0" xfId="5" applyFont="1" applyBorder="1" applyAlignment="1">
      <alignment vertical="top"/>
    </xf>
    <xf numFmtId="0" fontId="7" fillId="0" borderId="0" xfId="4" applyAlignment="1">
      <alignment vertical="top"/>
    </xf>
    <xf numFmtId="0" fontId="37" fillId="0" borderId="0" xfId="4" applyFont="1" applyBorder="1"/>
    <xf numFmtId="0" fontId="7" fillId="0" borderId="0" xfId="4" applyBorder="1" applyAlignment="1">
      <alignment horizontal="left"/>
    </xf>
    <xf numFmtId="0" fontId="38" fillId="0" borderId="0" xfId="4" applyFont="1" applyBorder="1" applyAlignment="1">
      <alignment horizontal="left"/>
    </xf>
    <xf numFmtId="0" fontId="38" fillId="0" borderId="0" xfId="4" applyFont="1" applyBorder="1" applyAlignment="1">
      <alignment horizontal="left" vertical="center"/>
    </xf>
    <xf numFmtId="0" fontId="39" fillId="0" borderId="0" xfId="4" applyFont="1" applyBorder="1" applyAlignment="1">
      <alignment horizontal="left"/>
    </xf>
    <xf numFmtId="0" fontId="47" fillId="0" borderId="0" xfId="5" applyFont="1" applyBorder="1" applyAlignment="1">
      <alignment vertical="top"/>
    </xf>
    <xf numFmtId="0" fontId="46" fillId="0" borderId="0" xfId="5" applyFont="1" applyBorder="1" applyAlignment="1">
      <alignment vertical="top"/>
    </xf>
    <xf numFmtId="0" fontId="14" fillId="9" borderId="2" xfId="2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 applyAlignment="1">
      <alignment horizontal="left" indent="1"/>
    </xf>
    <xf numFmtId="0" fontId="18" fillId="0" borderId="10" xfId="0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center" vertical="center"/>
    </xf>
    <xf numFmtId="164" fontId="18" fillId="0" borderId="10" xfId="0" applyNumberFormat="1" applyFont="1" applyFill="1" applyBorder="1" applyAlignment="1">
      <alignment horizontal="center" vertical="center"/>
    </xf>
    <xf numFmtId="0" fontId="13" fillId="0" borderId="10" xfId="2" applyFont="1" applyFill="1" applyBorder="1"/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49" fontId="13" fillId="0" borderId="15" xfId="2" applyNumberFormat="1" applyFont="1" applyFill="1" applyBorder="1" applyAlignment="1">
      <alignment horizontal="left" vertical="center" wrapText="1" indent="1"/>
    </xf>
    <xf numFmtId="164" fontId="13" fillId="0" borderId="11" xfId="2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vertical="center"/>
    </xf>
    <xf numFmtId="164" fontId="1" fillId="0" borderId="14" xfId="0" applyNumberFormat="1" applyFont="1" applyFill="1" applyBorder="1" applyAlignment="1">
      <alignment vertical="center"/>
    </xf>
    <xf numFmtId="49" fontId="13" fillId="0" borderId="10" xfId="2" applyNumberFormat="1" applyFont="1" applyFill="1" applyBorder="1" applyAlignment="1">
      <alignment horizontal="left" vertical="center" wrapText="1"/>
    </xf>
    <xf numFmtId="4" fontId="13" fillId="0" borderId="10" xfId="2" applyNumberFormat="1" applyFont="1" applyFill="1" applyBorder="1" applyAlignment="1">
      <alignment horizontal="center" vertical="center"/>
    </xf>
    <xf numFmtId="164" fontId="13" fillId="0" borderId="10" xfId="2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vertical="center"/>
    </xf>
    <xf numFmtId="49" fontId="25" fillId="0" borderId="11" xfId="2" applyNumberFormat="1" applyFont="1" applyFill="1" applyBorder="1" applyAlignment="1">
      <alignment horizontal="left" vertical="center" wrapText="1" indent="1"/>
    </xf>
    <xf numFmtId="49" fontId="13" fillId="0" borderId="11" xfId="2" applyNumberFormat="1" applyFont="1" applyFill="1" applyBorder="1" applyAlignment="1">
      <alignment horizontal="left" vertical="center" wrapText="1" indent="2"/>
    </xf>
    <xf numFmtId="49" fontId="13" fillId="0" borderId="11" xfId="2" applyNumberFormat="1" applyFont="1" applyFill="1" applyBorder="1" applyAlignment="1">
      <alignment horizontal="left" vertical="center" wrapText="1"/>
    </xf>
    <xf numFmtId="164" fontId="1" fillId="0" borderId="12" xfId="0" applyNumberFormat="1" applyFont="1" applyFill="1" applyBorder="1" applyAlignment="1">
      <alignment vertical="center"/>
    </xf>
    <xf numFmtId="49" fontId="26" fillId="0" borderId="11" xfId="2" applyNumberFormat="1" applyFont="1" applyFill="1" applyBorder="1" applyAlignment="1">
      <alignment horizontal="left" vertical="center" wrapText="1" indent="2"/>
    </xf>
    <xf numFmtId="49" fontId="13" fillId="0" borderId="11" xfId="2" applyNumberFormat="1" applyFont="1" applyFill="1" applyBorder="1" applyAlignment="1">
      <alignment horizontal="left" vertical="center" wrapText="1" indent="3"/>
    </xf>
    <xf numFmtId="49" fontId="13" fillId="0" borderId="11" xfId="2" applyNumberFormat="1" applyFont="1" applyFill="1" applyBorder="1" applyAlignment="1">
      <alignment horizontal="left" vertical="center" wrapText="1" indent="4"/>
    </xf>
    <xf numFmtId="0" fontId="11" fillId="0" borderId="2" xfId="0" applyFont="1" applyFill="1" applyBorder="1" applyAlignment="1">
      <alignment horizontal="left" vertical="center"/>
    </xf>
    <xf numFmtId="166" fontId="14" fillId="11" borderId="2" xfId="2" applyNumberFormat="1" applyFont="1" applyFill="1" applyBorder="1" applyAlignment="1">
      <alignment horizontal="center" vertical="center"/>
    </xf>
    <xf numFmtId="166" fontId="1" fillId="9" borderId="2" xfId="2" applyNumberFormat="1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left" vertical="center"/>
    </xf>
    <xf numFmtId="4" fontId="13" fillId="0" borderId="2" xfId="2" applyNumberFormat="1" applyFont="1" applyFill="1" applyBorder="1" applyAlignment="1">
      <alignment vertical="center"/>
    </xf>
    <xf numFmtId="0" fontId="13" fillId="0" borderId="2" xfId="2" applyFont="1" applyFill="1" applyBorder="1" applyAlignment="1">
      <alignment vertical="center"/>
    </xf>
    <xf numFmtId="0" fontId="36" fillId="0" borderId="0" xfId="4" applyFont="1" applyAlignment="1">
      <alignment horizontal="center"/>
    </xf>
    <xf numFmtId="0" fontId="29" fillId="10" borderId="0" xfId="4" applyFont="1" applyFill="1" applyAlignment="1">
      <alignment horizontal="left"/>
    </xf>
    <xf numFmtId="0" fontId="37" fillId="0" borderId="0" xfId="4" applyFont="1" applyBorder="1" applyAlignment="1">
      <alignment horizontal="left"/>
    </xf>
    <xf numFmtId="164" fontId="1" fillId="0" borderId="11" xfId="0" applyNumberFormat="1" applyFont="1" applyFill="1" applyBorder="1" applyAlignment="1">
      <alignment vertical="center"/>
    </xf>
    <xf numFmtId="49" fontId="48" fillId="0" borderId="11" xfId="2" applyNumberFormat="1" applyFont="1" applyFill="1" applyBorder="1" applyAlignment="1">
      <alignment horizontal="left" vertical="center" wrapText="1" indent="2"/>
    </xf>
    <xf numFmtId="17" fontId="36" fillId="0" borderId="0" xfId="4" quotePrefix="1" applyNumberFormat="1" applyFont="1" applyAlignment="1">
      <alignment horizontal="center"/>
    </xf>
    <xf numFmtId="0" fontId="51" fillId="0" borderId="0" xfId="4" applyFont="1"/>
    <xf numFmtId="0" fontId="39" fillId="0" borderId="0" xfId="2" applyFont="1" applyBorder="1" applyAlignment="1">
      <alignment horizontal="left" wrapText="1" shrinkToFit="1"/>
    </xf>
    <xf numFmtId="0" fontId="41" fillId="0" borderId="0" xfId="4" applyFont="1" applyAlignment="1">
      <alignment horizontal="center"/>
    </xf>
    <xf numFmtId="0" fontId="35" fillId="0" borderId="0" xfId="4" applyFont="1" applyAlignment="1">
      <alignment horizontal="center" wrapText="1"/>
    </xf>
    <xf numFmtId="0" fontId="35" fillId="0" borderId="0" xfId="4" applyFont="1" applyAlignment="1">
      <alignment horizontal="center"/>
    </xf>
    <xf numFmtId="0" fontId="36" fillId="0" borderId="0" xfId="4" applyFont="1" applyAlignment="1">
      <alignment horizontal="center"/>
    </xf>
    <xf numFmtId="17" fontId="36" fillId="0" borderId="0" xfId="4" quotePrefix="1" applyNumberFormat="1" applyFont="1" applyAlignment="1">
      <alignment horizontal="center"/>
    </xf>
    <xf numFmtId="0" fontId="29" fillId="10" borderId="0" xfId="4" applyFont="1" applyFill="1" applyAlignment="1">
      <alignment horizontal="left"/>
    </xf>
    <xf numFmtId="0" fontId="37" fillId="0" borderId="0" xfId="4" applyFont="1" applyBorder="1" applyAlignment="1">
      <alignment horizontal="left"/>
    </xf>
    <xf numFmtId="0" fontId="39" fillId="0" borderId="0" xfId="2" applyFont="1" applyBorder="1" applyAlignment="1">
      <alignment horizontal="left" vertical="top" wrapText="1" shrinkToFit="1"/>
    </xf>
    <xf numFmtId="0" fontId="30" fillId="0" borderId="0" xfId="4" applyFont="1" applyAlignment="1">
      <alignment horizontal="center" vertical="center"/>
    </xf>
    <xf numFmtId="0" fontId="31" fillId="0" borderId="0" xfId="2" applyFont="1" applyAlignment="1">
      <alignment horizontal="left" wrapText="1"/>
    </xf>
    <xf numFmtId="0" fontId="31" fillId="0" borderId="0" xfId="2" applyFont="1" applyAlignment="1">
      <alignment horizontal="left"/>
    </xf>
    <xf numFmtId="0" fontId="33" fillId="10" borderId="0" xfId="4" applyFont="1" applyFill="1" applyAlignment="1">
      <alignment horizontal="left"/>
    </xf>
    <xf numFmtId="0" fontId="34" fillId="0" borderId="0" xfId="2" applyFont="1" applyAlignment="1">
      <alignment horizontal="center" wrapText="1"/>
    </xf>
    <xf numFmtId="0" fontId="34" fillId="0" borderId="0" xfId="2" applyFont="1" applyAlignment="1">
      <alignment horizontal="center"/>
    </xf>
    <xf numFmtId="0" fontId="41" fillId="0" borderId="0" xfId="4" applyFont="1" applyAlignment="1">
      <alignment horizontal="center" vertical="center"/>
    </xf>
    <xf numFmtId="49" fontId="14" fillId="2" borderId="7" xfId="2" applyNumberFormat="1" applyFont="1" applyFill="1" applyBorder="1" applyAlignment="1">
      <alignment horizontal="left" vertical="top" wrapText="1"/>
    </xf>
    <xf numFmtId="49" fontId="14" fillId="2" borderId="8" xfId="2" applyNumberFormat="1" applyFont="1" applyFill="1" applyBorder="1" applyAlignment="1">
      <alignment horizontal="left" vertical="top" wrapText="1"/>
    </xf>
    <xf numFmtId="49" fontId="14" fillId="2" borderId="32" xfId="2" applyNumberFormat="1" applyFont="1" applyFill="1" applyBorder="1" applyAlignment="1">
      <alignment horizontal="left" vertical="top" wrapText="1"/>
    </xf>
    <xf numFmtId="0" fontId="2" fillId="0" borderId="33" xfId="0" applyFont="1" applyBorder="1"/>
    <xf numFmtId="0" fontId="18" fillId="0" borderId="33" xfId="0" applyFont="1" applyBorder="1"/>
    <xf numFmtId="0" fontId="18" fillId="0" borderId="26" xfId="0" applyFont="1" applyBorder="1"/>
    <xf numFmtId="0" fontId="2" fillId="0" borderId="0" xfId="0" applyFont="1" applyBorder="1"/>
    <xf numFmtId="0" fontId="18" fillId="0" borderId="0" xfId="0" applyFont="1" applyBorder="1"/>
    <xf numFmtId="0" fontId="18" fillId="0" borderId="28" xfId="0" applyFont="1" applyBorder="1"/>
    <xf numFmtId="49" fontId="14" fillId="0" borderId="7" xfId="2" applyNumberFormat="1" applyFont="1" applyFill="1" applyBorder="1" applyAlignment="1">
      <alignment horizontal="left" vertical="top" wrapText="1"/>
    </xf>
    <xf numFmtId="49" fontId="14" fillId="0" borderId="8" xfId="2" applyNumberFormat="1" applyFont="1" applyFill="1" applyBorder="1" applyAlignment="1">
      <alignment horizontal="left" vertical="top" wrapText="1"/>
    </xf>
    <xf numFmtId="49" fontId="14" fillId="0" borderId="32" xfId="2" applyNumberFormat="1" applyFont="1" applyFill="1" applyBorder="1" applyAlignment="1">
      <alignment horizontal="left" vertical="top" wrapText="1"/>
    </xf>
    <xf numFmtId="166" fontId="13" fillId="4" borderId="34" xfId="2" applyNumberFormat="1" applyFont="1" applyFill="1" applyBorder="1" applyAlignment="1">
      <alignment horizontal="center" vertical="center"/>
    </xf>
    <xf numFmtId="166" fontId="13" fillId="4" borderId="32" xfId="2" applyNumberFormat="1" applyFont="1" applyFill="1" applyBorder="1" applyAlignment="1">
      <alignment horizontal="center" vertical="center"/>
    </xf>
    <xf numFmtId="167" fontId="13" fillId="4" borderId="37" xfId="2" applyNumberFormat="1" applyFont="1" applyFill="1" applyBorder="1" applyAlignment="1">
      <alignment horizontal="center" vertical="center"/>
    </xf>
    <xf numFmtId="167" fontId="13" fillId="4" borderId="38" xfId="2" applyNumberFormat="1" applyFont="1" applyFill="1" applyBorder="1" applyAlignment="1">
      <alignment horizontal="center" vertical="center"/>
    </xf>
    <xf numFmtId="0" fontId="2" fillId="0" borderId="16" xfId="0" applyFont="1" applyBorder="1"/>
    <xf numFmtId="0" fontId="18" fillId="0" borderId="16" xfId="0" applyFont="1" applyBorder="1"/>
    <xf numFmtId="0" fontId="18" fillId="0" borderId="31" xfId="0" applyFont="1" applyBorder="1"/>
    <xf numFmtId="166" fontId="14" fillId="4" borderId="5" xfId="2" applyNumberFormat="1" applyFont="1" applyFill="1" applyBorder="1" applyAlignment="1">
      <alignment horizontal="center" vertical="center"/>
    </xf>
    <xf numFmtId="0" fontId="22" fillId="2" borderId="21" xfId="2" applyFont="1" applyFill="1" applyBorder="1" applyAlignment="1">
      <alignment horizontal="left" vertical="center" indent="1"/>
    </xf>
    <xf numFmtId="0" fontId="22" fillId="2" borderId="23" xfId="2" applyFont="1" applyFill="1" applyBorder="1" applyAlignment="1">
      <alignment horizontal="left" vertical="center" indent="1"/>
    </xf>
    <xf numFmtId="166" fontId="14" fillId="4" borderId="2" xfId="2" applyNumberFormat="1" applyFont="1" applyFill="1" applyBorder="1" applyAlignment="1">
      <alignment horizontal="center" vertical="center"/>
    </xf>
    <xf numFmtId="164" fontId="23" fillId="5" borderId="36" xfId="0" applyNumberFormat="1" applyFont="1" applyFill="1" applyBorder="1" applyAlignment="1">
      <alignment horizontal="center" vertical="center"/>
    </xf>
    <xf numFmtId="164" fontId="23" fillId="5" borderId="29" xfId="0" applyNumberFormat="1" applyFont="1" applyFill="1" applyBorder="1" applyAlignment="1">
      <alignment horizontal="center" vertical="center"/>
    </xf>
    <xf numFmtId="164" fontId="23" fillId="5" borderId="30" xfId="0" applyNumberFormat="1" applyFont="1" applyFill="1" applyBorder="1" applyAlignment="1">
      <alignment horizontal="center" vertical="center"/>
    </xf>
    <xf numFmtId="164" fontId="24" fillId="6" borderId="34" xfId="0" applyNumberFormat="1" applyFont="1" applyFill="1" applyBorder="1" applyAlignment="1">
      <alignment horizontal="center" vertical="center"/>
    </xf>
    <xf numFmtId="164" fontId="24" fillId="6" borderId="8" xfId="0" applyNumberFormat="1" applyFont="1" applyFill="1" applyBorder="1" applyAlignment="1">
      <alignment horizontal="center" vertical="center"/>
    </xf>
    <xf numFmtId="164" fontId="24" fillId="6" borderId="35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16" xfId="0" applyFont="1" applyBorder="1" applyAlignment="1">
      <alignment horizontal="center"/>
    </xf>
    <xf numFmtId="0" fontId="16" fillId="0" borderId="25" xfId="0" applyFont="1" applyBorder="1" applyAlignment="1">
      <alignment horizontal="right" vertical="center" wrapText="1"/>
    </xf>
    <xf numFmtId="0" fontId="16" fillId="0" borderId="33" xfId="0" applyFont="1" applyBorder="1" applyAlignment="1">
      <alignment horizontal="right" vertical="center" wrapText="1"/>
    </xf>
    <xf numFmtId="0" fontId="16" fillId="0" borderId="27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right" vertical="center" wrapText="1"/>
    </xf>
    <xf numFmtId="0" fontId="14" fillId="9" borderId="2" xfId="2" applyFont="1" applyFill="1" applyBorder="1" applyAlignment="1">
      <alignment horizontal="center" vertical="center"/>
    </xf>
    <xf numFmtId="167" fontId="13" fillId="11" borderId="2" xfId="2" applyNumberFormat="1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left" vertical="center"/>
    </xf>
    <xf numFmtId="166" fontId="14" fillId="11" borderId="7" xfId="2" applyNumberFormat="1" applyFont="1" applyFill="1" applyBorder="1" applyAlignment="1">
      <alignment horizontal="center" vertical="center"/>
    </xf>
    <xf numFmtId="166" fontId="14" fillId="11" borderId="8" xfId="2" applyNumberFormat="1" applyFont="1" applyFill="1" applyBorder="1" applyAlignment="1">
      <alignment horizontal="center" vertical="center"/>
    </xf>
    <xf numFmtId="166" fontId="14" fillId="11" borderId="32" xfId="2" applyNumberFormat="1" applyFont="1" applyFill="1" applyBorder="1" applyAlignment="1">
      <alignment horizontal="center" vertical="center"/>
    </xf>
    <xf numFmtId="0" fontId="17" fillId="0" borderId="2" xfId="2" applyFont="1" applyFill="1" applyBorder="1" applyAlignment="1">
      <alignment horizontal="right" vertical="center"/>
    </xf>
    <xf numFmtId="164" fontId="17" fillId="0" borderId="2" xfId="2" applyNumberFormat="1" applyFont="1" applyFill="1" applyBorder="1" applyAlignment="1">
      <alignment horizontal="center" vertical="center"/>
    </xf>
    <xf numFmtId="4" fontId="14" fillId="0" borderId="11" xfId="2" applyNumberFormat="1" applyFont="1" applyFill="1" applyBorder="1" applyAlignment="1">
      <alignment horizontal="center" vertical="center"/>
    </xf>
    <xf numFmtId="164" fontId="14" fillId="0" borderId="7" xfId="2" applyNumberFormat="1" applyFont="1" applyFill="1" applyBorder="1" applyAlignment="1">
      <alignment horizontal="center" vertical="center"/>
    </xf>
    <xf numFmtId="4" fontId="13" fillId="0" borderId="39" xfId="2" applyNumberFormat="1" applyFont="1" applyFill="1" applyBorder="1" applyAlignment="1">
      <alignment horizontal="center" vertical="center"/>
    </xf>
    <xf numFmtId="49" fontId="14" fillId="9" borderId="40" xfId="2" applyNumberFormat="1" applyFont="1" applyFill="1" applyBorder="1" applyAlignment="1">
      <alignment horizontal="center" vertical="center"/>
    </xf>
    <xf numFmtId="4" fontId="13" fillId="0" borderId="41" xfId="2" applyNumberFormat="1" applyFont="1" applyFill="1" applyBorder="1" applyAlignment="1">
      <alignment horizontal="center" vertical="center"/>
    </xf>
    <xf numFmtId="49" fontId="14" fillId="9" borderId="11" xfId="2" applyNumberFormat="1" applyFont="1" applyFill="1" applyBorder="1" applyAlignment="1">
      <alignment horizontal="center" vertical="center"/>
    </xf>
    <xf numFmtId="164" fontId="14" fillId="0" borderId="11" xfId="2" applyNumberFormat="1" applyFont="1" applyFill="1" applyBorder="1" applyAlignment="1">
      <alignment horizontal="center" vertical="center"/>
    </xf>
    <xf numFmtId="0" fontId="49" fillId="0" borderId="42" xfId="2" applyFont="1" applyFill="1" applyBorder="1" applyAlignment="1">
      <alignment horizontal="center" vertical="center"/>
    </xf>
    <xf numFmtId="0" fontId="20" fillId="0" borderId="42" xfId="2" applyFont="1" applyFill="1" applyBorder="1" applyAlignment="1">
      <alignment horizontal="center" vertical="center"/>
    </xf>
    <xf numFmtId="0" fontId="30" fillId="0" borderId="11" xfId="0" applyFont="1" applyBorder="1" applyAlignment="1">
      <alignment horizontal="left" vertical="center" indent="2"/>
    </xf>
    <xf numFmtId="0" fontId="30" fillId="0" borderId="11" xfId="0" applyFont="1" applyBorder="1" applyAlignment="1">
      <alignment horizontal="left" wrapText="1" indent="2"/>
    </xf>
    <xf numFmtId="0" fontId="30" fillId="0" borderId="11" xfId="0" applyFont="1" applyBorder="1" applyAlignment="1">
      <alignment horizontal="justify" vertical="center"/>
    </xf>
    <xf numFmtId="49" fontId="14" fillId="9" borderId="43" xfId="2" applyNumberFormat="1" applyFont="1" applyFill="1" applyBorder="1" applyAlignment="1">
      <alignment horizontal="center" vertical="center"/>
    </xf>
    <xf numFmtId="0" fontId="20" fillId="0" borderId="44" xfId="2" applyFont="1" applyFill="1" applyBorder="1" applyAlignment="1">
      <alignment horizontal="center" vertical="center"/>
    </xf>
    <xf numFmtId="49" fontId="13" fillId="0" borderId="39" xfId="2" applyNumberFormat="1" applyFont="1" applyFill="1" applyBorder="1" applyAlignment="1">
      <alignment horizontal="center" vertical="center"/>
    </xf>
    <xf numFmtId="49" fontId="13" fillId="0" borderId="41" xfId="2" applyNumberFormat="1" applyFont="1" applyFill="1" applyBorder="1" applyAlignment="1">
      <alignment horizontal="center" vertical="center"/>
    </xf>
    <xf numFmtId="49" fontId="14" fillId="9" borderId="11" xfId="2" applyNumberFormat="1" applyFont="1" applyFill="1" applyBorder="1" applyAlignment="1">
      <alignment horizontal="left" vertical="center" wrapText="1"/>
    </xf>
  </cellXfs>
  <cellStyles count="6">
    <cellStyle name="Lien hypertexte" xfId="3" builtinId="8"/>
    <cellStyle name="Lien hypertexte 2" xfId="5" xr:uid="{00000000-0005-0000-0000-000001000000}"/>
    <cellStyle name="Normal" xfId="0" builtinId="0"/>
    <cellStyle name="Normal 2 2 2" xfId="2" xr:uid="{00000000-0005-0000-0000-000003000000}"/>
    <cellStyle name="Normal 5" xfId="4" xr:uid="{00000000-0005-0000-0000-000004000000}"/>
    <cellStyle name="Pourcentage" xfId="1" builtinId="5"/>
  </cellStyles>
  <dxfs count="1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DDD9C4"/>
      <color rgb="FFFF33CC"/>
      <color rgb="FF00FF00"/>
      <color rgb="FFFE5000"/>
      <color rgb="FFBFBFBF"/>
      <color rgb="FF403A57"/>
      <color rgb="FF008EAA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219075</xdr:colOff>
      <xdr:row>0</xdr:row>
      <xdr:rowOff>57150</xdr:rowOff>
    </xdr:from>
    <xdr:to>
      <xdr:col>4</xdr:col>
      <xdr:colOff>1123950</xdr:colOff>
      <xdr:row>6</xdr:row>
      <xdr:rowOff>76200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2853F902-9E55-4D4E-B384-B028E8648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6150" y="57150"/>
          <a:ext cx="18034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180975</xdr:colOff>
      <xdr:row>9</xdr:row>
      <xdr:rowOff>38100</xdr:rowOff>
    </xdr:from>
    <xdr:to>
      <xdr:col>1</xdr:col>
      <xdr:colOff>656590</xdr:colOff>
      <xdr:row>12</xdr:row>
      <xdr:rowOff>82550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35EC53D-AB73-4001-921B-94250C86F40A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262" b="11573"/>
        <a:stretch/>
      </xdr:blipFill>
      <xdr:spPr>
        <a:xfrm>
          <a:off x="177800" y="1666875"/>
          <a:ext cx="1174115" cy="644525"/>
        </a:xfrm>
        <a:prstGeom prst="rect">
          <a:avLst/>
        </a:prstGeom>
      </xdr:spPr>
    </xdr:pic>
    <xdr:clientData/>
  </xdr:twoCellAnchor>
  <xdr:twoCellAnchor editAs="oneCell">
    <xdr:from>
      <xdr:col>4</xdr:col>
      <xdr:colOff>171450</xdr:colOff>
      <xdr:row>8</xdr:row>
      <xdr:rowOff>161925</xdr:rowOff>
    </xdr:from>
    <xdr:to>
      <xdr:col>5</xdr:col>
      <xdr:colOff>558800</xdr:colOff>
      <xdr:row>12</xdr:row>
      <xdr:rowOff>82550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3E3B64B-DF60-44E7-AB81-0BFA5D9B0E9F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06550"/>
          <a:ext cx="1635125" cy="7048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47625</xdr:rowOff>
    </xdr:from>
    <xdr:to>
      <xdr:col>6</xdr:col>
      <xdr:colOff>590550</xdr:colOff>
      <xdr:row>29</xdr:row>
      <xdr:rowOff>431437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00DBC94-91E1-4536-B0EA-864787B7B4DB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" y="4130675"/>
          <a:ext cx="4067175" cy="24348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57443</xdr:colOff>
      <xdr:row>0</xdr:row>
      <xdr:rowOff>57443</xdr:rowOff>
    </xdr:from>
    <xdr:to>
      <xdr:col>1</xdr:col>
      <xdr:colOff>772452</xdr:colOff>
      <xdr:row>4</xdr:row>
      <xdr:rowOff>123181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443" y="57443"/>
          <a:ext cx="1294813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rennes@acoustibel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agence.ouest@nomade.info" TargetMode="External"/><Relationship Id="rId1" Type="http://schemas.openxmlformats.org/officeDocument/2006/relationships/hyperlink" Target="mailto:rennes@acoustibel.fr" TargetMode="External"/><Relationship Id="rId6" Type="http://schemas.openxmlformats.org/officeDocument/2006/relationships/hyperlink" Target="mailto:agence.ouest@nomade.info" TargetMode="External"/><Relationship Id="rId5" Type="http://schemas.openxmlformats.org/officeDocument/2006/relationships/hyperlink" Target="mailto:rennes@acoustibel.fr" TargetMode="External"/><Relationship Id="rId4" Type="http://schemas.openxmlformats.org/officeDocument/2006/relationships/hyperlink" Target="mailto:rennes@acoustibel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38524-2105-4D9F-BB2A-B0A840252DD4}">
  <dimension ref="A8:K210"/>
  <sheetViews>
    <sheetView tabSelected="1" view="pageBreakPreview" topLeftCell="F29" zoomScale="70" zoomScaleNormal="145" zoomScaleSheetLayoutView="70" workbookViewId="0">
      <selection activeCell="G63" sqref="G63"/>
    </sheetView>
  </sheetViews>
  <sheetFormatPr baseColWidth="10" defaultRowHeight="14" x14ac:dyDescent="0.3"/>
  <cols>
    <col min="1" max="1" width="9.08203125" style="66" customWidth="1"/>
    <col min="2" max="2" width="8.83203125" style="66" customWidth="1"/>
    <col min="3" max="3" width="8.25" style="66" customWidth="1"/>
    <col min="4" max="4" width="11.75" style="66" customWidth="1"/>
    <col min="5" max="5" width="16.33203125" style="66" customWidth="1"/>
    <col min="6" max="6" width="9.25" style="66" customWidth="1"/>
    <col min="7" max="8" width="11" style="66" customWidth="1"/>
    <col min="9" max="257" width="10.6640625" style="66"/>
    <col min="258" max="258" width="10.75" style="66" customWidth="1"/>
    <col min="259" max="513" width="10.6640625" style="66"/>
    <col min="514" max="514" width="10.75" style="66" customWidth="1"/>
    <col min="515" max="769" width="10.6640625" style="66"/>
    <col min="770" max="770" width="10.75" style="66" customWidth="1"/>
    <col min="771" max="1025" width="10.6640625" style="66"/>
    <col min="1026" max="1026" width="10.75" style="66" customWidth="1"/>
    <col min="1027" max="1281" width="10.6640625" style="66"/>
    <col min="1282" max="1282" width="10.75" style="66" customWidth="1"/>
    <col min="1283" max="1537" width="10.6640625" style="66"/>
    <col min="1538" max="1538" width="10.75" style="66" customWidth="1"/>
    <col min="1539" max="1793" width="10.6640625" style="66"/>
    <col min="1794" max="1794" width="10.75" style="66" customWidth="1"/>
    <col min="1795" max="2049" width="10.6640625" style="66"/>
    <col min="2050" max="2050" width="10.75" style="66" customWidth="1"/>
    <col min="2051" max="2305" width="10.6640625" style="66"/>
    <col min="2306" max="2306" width="10.75" style="66" customWidth="1"/>
    <col min="2307" max="2561" width="10.6640625" style="66"/>
    <col min="2562" max="2562" width="10.75" style="66" customWidth="1"/>
    <col min="2563" max="2817" width="10.6640625" style="66"/>
    <col min="2818" max="2818" width="10.75" style="66" customWidth="1"/>
    <col min="2819" max="3073" width="10.6640625" style="66"/>
    <col min="3074" max="3074" width="10.75" style="66" customWidth="1"/>
    <col min="3075" max="3329" width="10.6640625" style="66"/>
    <col min="3330" max="3330" width="10.75" style="66" customWidth="1"/>
    <col min="3331" max="3585" width="10.6640625" style="66"/>
    <col min="3586" max="3586" width="10.75" style="66" customWidth="1"/>
    <col min="3587" max="3841" width="10.6640625" style="66"/>
    <col min="3842" max="3842" width="10.75" style="66" customWidth="1"/>
    <col min="3843" max="4097" width="10.6640625" style="66"/>
    <col min="4098" max="4098" width="10.75" style="66" customWidth="1"/>
    <col min="4099" max="4353" width="10.6640625" style="66"/>
    <col min="4354" max="4354" width="10.75" style="66" customWidth="1"/>
    <col min="4355" max="4609" width="10.6640625" style="66"/>
    <col min="4610" max="4610" width="10.75" style="66" customWidth="1"/>
    <col min="4611" max="4865" width="10.6640625" style="66"/>
    <col min="4866" max="4866" width="10.75" style="66" customWidth="1"/>
    <col min="4867" max="5121" width="10.6640625" style="66"/>
    <col min="5122" max="5122" width="10.75" style="66" customWidth="1"/>
    <col min="5123" max="5377" width="10.6640625" style="66"/>
    <col min="5378" max="5378" width="10.75" style="66" customWidth="1"/>
    <col min="5379" max="5633" width="10.6640625" style="66"/>
    <col min="5634" max="5634" width="10.75" style="66" customWidth="1"/>
    <col min="5635" max="5889" width="10.6640625" style="66"/>
    <col min="5890" max="5890" width="10.75" style="66" customWidth="1"/>
    <col min="5891" max="6145" width="10.6640625" style="66"/>
    <col min="6146" max="6146" width="10.75" style="66" customWidth="1"/>
    <col min="6147" max="6401" width="10.6640625" style="66"/>
    <col min="6402" max="6402" width="10.75" style="66" customWidth="1"/>
    <col min="6403" max="6657" width="10.6640625" style="66"/>
    <col min="6658" max="6658" width="10.75" style="66" customWidth="1"/>
    <col min="6659" max="6913" width="10.6640625" style="66"/>
    <col min="6914" max="6914" width="10.75" style="66" customWidth="1"/>
    <col min="6915" max="7169" width="10.6640625" style="66"/>
    <col min="7170" max="7170" width="10.75" style="66" customWidth="1"/>
    <col min="7171" max="7425" width="10.6640625" style="66"/>
    <col min="7426" max="7426" width="10.75" style="66" customWidth="1"/>
    <col min="7427" max="7681" width="10.6640625" style="66"/>
    <col min="7682" max="7682" width="10.75" style="66" customWidth="1"/>
    <col min="7683" max="7937" width="10.6640625" style="66"/>
    <col min="7938" max="7938" width="10.75" style="66" customWidth="1"/>
    <col min="7939" max="8193" width="10.6640625" style="66"/>
    <col min="8194" max="8194" width="10.75" style="66" customWidth="1"/>
    <col min="8195" max="8449" width="10.6640625" style="66"/>
    <col min="8450" max="8450" width="10.75" style="66" customWidth="1"/>
    <col min="8451" max="8705" width="10.6640625" style="66"/>
    <col min="8706" max="8706" width="10.75" style="66" customWidth="1"/>
    <col min="8707" max="8961" width="10.6640625" style="66"/>
    <col min="8962" max="8962" width="10.75" style="66" customWidth="1"/>
    <col min="8963" max="9217" width="10.6640625" style="66"/>
    <col min="9218" max="9218" width="10.75" style="66" customWidth="1"/>
    <col min="9219" max="9473" width="10.6640625" style="66"/>
    <col min="9474" max="9474" width="10.75" style="66" customWidth="1"/>
    <col min="9475" max="9729" width="10.6640625" style="66"/>
    <col min="9730" max="9730" width="10.75" style="66" customWidth="1"/>
    <col min="9731" max="9985" width="10.6640625" style="66"/>
    <col min="9986" max="9986" width="10.75" style="66" customWidth="1"/>
    <col min="9987" max="10241" width="10.6640625" style="66"/>
    <col min="10242" max="10242" width="10.75" style="66" customWidth="1"/>
    <col min="10243" max="10497" width="10.6640625" style="66"/>
    <col min="10498" max="10498" width="10.75" style="66" customWidth="1"/>
    <col min="10499" max="10753" width="10.6640625" style="66"/>
    <col min="10754" max="10754" width="10.75" style="66" customWidth="1"/>
    <col min="10755" max="11009" width="10.6640625" style="66"/>
    <col min="11010" max="11010" width="10.75" style="66" customWidth="1"/>
    <col min="11011" max="11265" width="10.6640625" style="66"/>
    <col min="11266" max="11266" width="10.75" style="66" customWidth="1"/>
    <col min="11267" max="11521" width="10.6640625" style="66"/>
    <col min="11522" max="11522" width="10.75" style="66" customWidth="1"/>
    <col min="11523" max="11777" width="10.6640625" style="66"/>
    <col min="11778" max="11778" width="10.75" style="66" customWidth="1"/>
    <col min="11779" max="12033" width="10.6640625" style="66"/>
    <col min="12034" max="12034" width="10.75" style="66" customWidth="1"/>
    <col min="12035" max="12289" width="10.6640625" style="66"/>
    <col min="12290" max="12290" width="10.75" style="66" customWidth="1"/>
    <col min="12291" max="12545" width="10.6640625" style="66"/>
    <col min="12546" max="12546" width="10.75" style="66" customWidth="1"/>
    <col min="12547" max="12801" width="10.6640625" style="66"/>
    <col min="12802" max="12802" width="10.75" style="66" customWidth="1"/>
    <col min="12803" max="13057" width="10.6640625" style="66"/>
    <col min="13058" max="13058" width="10.75" style="66" customWidth="1"/>
    <col min="13059" max="13313" width="10.6640625" style="66"/>
    <col min="13314" max="13314" width="10.75" style="66" customWidth="1"/>
    <col min="13315" max="13569" width="10.6640625" style="66"/>
    <col min="13570" max="13570" width="10.75" style="66" customWidth="1"/>
    <col min="13571" max="13825" width="10.6640625" style="66"/>
    <col min="13826" max="13826" width="10.75" style="66" customWidth="1"/>
    <col min="13827" max="14081" width="10.6640625" style="66"/>
    <col min="14082" max="14082" width="10.75" style="66" customWidth="1"/>
    <col min="14083" max="14337" width="10.6640625" style="66"/>
    <col min="14338" max="14338" width="10.75" style="66" customWidth="1"/>
    <col min="14339" max="14593" width="10.6640625" style="66"/>
    <col min="14594" max="14594" width="10.75" style="66" customWidth="1"/>
    <col min="14595" max="14849" width="10.6640625" style="66"/>
    <col min="14850" max="14850" width="10.75" style="66" customWidth="1"/>
    <col min="14851" max="15105" width="10.6640625" style="66"/>
    <col min="15106" max="15106" width="10.75" style="66" customWidth="1"/>
    <col min="15107" max="15361" width="10.6640625" style="66"/>
    <col min="15362" max="15362" width="10.75" style="66" customWidth="1"/>
    <col min="15363" max="15617" width="10.6640625" style="66"/>
    <col min="15618" max="15618" width="10.75" style="66" customWidth="1"/>
    <col min="15619" max="15873" width="10.6640625" style="66"/>
    <col min="15874" max="15874" width="10.75" style="66" customWidth="1"/>
    <col min="15875" max="16129" width="10.6640625" style="66"/>
    <col min="16130" max="16130" width="10.75" style="66" customWidth="1"/>
    <col min="16131" max="16384" width="10.6640625" style="66"/>
  </cols>
  <sheetData>
    <row r="8" spans="1:8" x14ac:dyDescent="0.3">
      <c r="A8" s="65" t="s">
        <v>55</v>
      </c>
      <c r="B8" s="118"/>
      <c r="C8" s="118"/>
      <c r="D8" s="118"/>
      <c r="E8" s="65" t="s">
        <v>67</v>
      </c>
      <c r="F8" s="65"/>
      <c r="G8" s="65">
        <f>J292</f>
        <v>0</v>
      </c>
      <c r="H8" s="118"/>
    </row>
    <row r="10" spans="1:8" ht="18.75" customHeight="1" x14ac:dyDescent="0.3">
      <c r="A10" s="133"/>
      <c r="B10" s="133"/>
      <c r="C10" s="134" t="s">
        <v>68</v>
      </c>
      <c r="D10" s="135"/>
      <c r="G10" s="134" t="s">
        <v>86</v>
      </c>
      <c r="H10" s="135"/>
    </row>
    <row r="11" spans="1:8" x14ac:dyDescent="0.3">
      <c r="A11" s="67"/>
      <c r="C11" s="135"/>
      <c r="D11" s="135"/>
      <c r="E11" s="68"/>
      <c r="G11" s="135"/>
      <c r="H11" s="135"/>
    </row>
    <row r="12" spans="1:8" x14ac:dyDescent="0.3">
      <c r="C12" s="135"/>
      <c r="D12" s="135"/>
      <c r="E12" s="68"/>
      <c r="G12" s="135"/>
      <c r="H12" s="135"/>
    </row>
    <row r="13" spans="1:8" ht="16.5" customHeight="1" x14ac:dyDescent="0.3">
      <c r="C13" s="135"/>
      <c r="D13" s="135"/>
      <c r="E13" s="68"/>
      <c r="G13" s="135"/>
      <c r="H13" s="135"/>
    </row>
    <row r="15" spans="1:8" x14ac:dyDescent="0.3">
      <c r="A15" s="136" t="s">
        <v>56</v>
      </c>
      <c r="B15" s="136"/>
      <c r="C15" s="136"/>
      <c r="D15" s="136"/>
      <c r="E15" s="136"/>
      <c r="F15" s="136"/>
      <c r="G15" s="136"/>
      <c r="H15" s="136"/>
    </row>
    <row r="16" spans="1:8" ht="6.75" customHeight="1" x14ac:dyDescent="0.3"/>
    <row r="17" spans="1:8" ht="48" customHeight="1" x14ac:dyDescent="0.3">
      <c r="A17" s="137" t="s">
        <v>69</v>
      </c>
      <c r="B17" s="138"/>
      <c r="C17" s="138"/>
      <c r="D17" s="138"/>
      <c r="E17" s="138"/>
      <c r="F17" s="138"/>
      <c r="G17" s="138"/>
      <c r="H17" s="138"/>
    </row>
    <row r="18" spans="1:8" ht="46.5" customHeight="1" x14ac:dyDescent="0.3">
      <c r="A18" s="138"/>
      <c r="B18" s="138"/>
      <c r="C18" s="138"/>
      <c r="D18" s="138"/>
      <c r="E18" s="138"/>
      <c r="F18" s="138"/>
      <c r="G18" s="138"/>
      <c r="H18" s="138"/>
    </row>
    <row r="20" spans="1:8" ht="14.25" customHeight="1" x14ac:dyDescent="0.3">
      <c r="A20" s="139"/>
      <c r="B20" s="139"/>
      <c r="C20" s="139"/>
      <c r="D20" s="139"/>
      <c r="E20" s="139"/>
      <c r="F20" s="139"/>
      <c r="G20" s="139"/>
      <c r="H20" s="139"/>
    </row>
    <row r="21" spans="1:8" ht="18.5" x14ac:dyDescent="0.45">
      <c r="A21" s="125"/>
      <c r="B21" s="125"/>
      <c r="C21" s="125"/>
      <c r="D21" s="125"/>
      <c r="E21" s="125"/>
      <c r="F21" s="125"/>
      <c r="G21" s="125"/>
      <c r="H21" s="125"/>
    </row>
    <row r="30" spans="1:8" ht="48" customHeight="1" x14ac:dyDescent="0.3">
      <c r="A30" s="69"/>
      <c r="B30" s="69"/>
      <c r="C30" s="69"/>
      <c r="D30" s="69"/>
      <c r="E30" s="69"/>
      <c r="F30" s="69"/>
      <c r="G30" s="69"/>
      <c r="H30" s="69"/>
    </row>
    <row r="31" spans="1:8" ht="20" customHeight="1" x14ac:dyDescent="0.55000000000000004">
      <c r="A31" s="126" t="s">
        <v>162</v>
      </c>
      <c r="B31" s="127"/>
      <c r="C31" s="127"/>
      <c r="D31" s="127"/>
      <c r="E31" s="127"/>
      <c r="F31" s="127"/>
      <c r="G31" s="127"/>
      <c r="H31" s="127"/>
    </row>
    <row r="32" spans="1:8" ht="25.5" customHeight="1" x14ac:dyDescent="0.55000000000000004">
      <c r="A32" s="128" t="s">
        <v>131</v>
      </c>
      <c r="B32" s="128"/>
      <c r="C32" s="128"/>
      <c r="D32" s="128"/>
      <c r="E32" s="128"/>
      <c r="F32" s="128"/>
      <c r="G32" s="128"/>
      <c r="H32" s="128"/>
    </row>
    <row r="33" spans="1:11" ht="23.5" x14ac:dyDescent="0.55000000000000004">
      <c r="A33" s="129" t="s">
        <v>163</v>
      </c>
      <c r="B33" s="128"/>
      <c r="C33" s="128"/>
      <c r="D33" s="128"/>
      <c r="E33" s="128"/>
      <c r="F33" s="128"/>
      <c r="G33" s="128"/>
      <c r="H33" s="128"/>
    </row>
    <row r="34" spans="1:11" ht="8" customHeight="1" x14ac:dyDescent="0.55000000000000004">
      <c r="A34" s="122"/>
      <c r="B34" s="117"/>
      <c r="C34" s="117"/>
      <c r="D34" s="117"/>
      <c r="E34" s="117"/>
      <c r="F34" s="117"/>
      <c r="G34" s="117"/>
      <c r="H34" s="117"/>
    </row>
    <row r="35" spans="1:11" x14ac:dyDescent="0.3">
      <c r="A35" s="130" t="s">
        <v>57</v>
      </c>
      <c r="B35" s="130"/>
      <c r="C35" s="130"/>
      <c r="D35" s="130"/>
      <c r="E35" s="130"/>
      <c r="F35" s="130"/>
      <c r="G35" s="130"/>
      <c r="H35" s="130"/>
    </row>
    <row r="36" spans="1:11" x14ac:dyDescent="0.3">
      <c r="A36" s="69"/>
      <c r="B36" s="69"/>
      <c r="C36" s="69"/>
      <c r="D36" s="69"/>
      <c r="E36" s="69"/>
      <c r="J36" s="124"/>
      <c r="K36" s="124"/>
    </row>
    <row r="37" spans="1:11" ht="12.65" customHeight="1" x14ac:dyDescent="0.3">
      <c r="A37" s="131" t="s">
        <v>58</v>
      </c>
      <c r="B37" s="131"/>
      <c r="C37" s="131"/>
      <c r="D37" s="70" t="s">
        <v>59</v>
      </c>
      <c r="E37" s="119"/>
      <c r="F37" s="119" t="s">
        <v>60</v>
      </c>
      <c r="G37" s="69"/>
      <c r="H37" s="119"/>
      <c r="J37" s="124"/>
      <c r="K37" s="124"/>
    </row>
    <row r="38" spans="1:11" ht="19.5" customHeight="1" x14ac:dyDescent="0.3">
      <c r="A38" s="132" t="s">
        <v>70</v>
      </c>
      <c r="B38" s="132"/>
      <c r="C38" s="132"/>
      <c r="D38" s="132" t="s">
        <v>84</v>
      </c>
      <c r="E38" s="132"/>
      <c r="F38" s="132" t="s">
        <v>85</v>
      </c>
      <c r="G38" s="132"/>
      <c r="H38" s="124"/>
      <c r="J38" s="124"/>
      <c r="K38" s="124"/>
    </row>
    <row r="39" spans="1:11" ht="12" customHeight="1" x14ac:dyDescent="0.3">
      <c r="A39" s="132"/>
      <c r="B39" s="132"/>
      <c r="C39" s="132"/>
      <c r="D39" s="132"/>
      <c r="E39" s="132"/>
      <c r="F39" s="132"/>
      <c r="G39" s="132"/>
      <c r="H39" s="124"/>
      <c r="K39" s="72"/>
    </row>
    <row r="40" spans="1:11" ht="12" customHeight="1" x14ac:dyDescent="0.3">
      <c r="A40" s="132"/>
      <c r="B40" s="132"/>
      <c r="C40" s="132"/>
      <c r="D40" s="132"/>
      <c r="E40" s="132"/>
      <c r="F40" s="132"/>
      <c r="G40" s="132"/>
      <c r="H40" s="124"/>
      <c r="K40" s="73"/>
    </row>
    <row r="41" spans="1:11" ht="4.5" hidden="1" customHeight="1" x14ac:dyDescent="0.3">
      <c r="A41" s="132"/>
      <c r="B41" s="132"/>
      <c r="C41" s="132"/>
      <c r="D41" s="78"/>
      <c r="E41" s="73"/>
      <c r="F41" s="76"/>
      <c r="G41" s="76"/>
      <c r="H41" s="73"/>
      <c r="K41" s="77" t="s">
        <v>72</v>
      </c>
    </row>
    <row r="42" spans="1:11" s="78" customFormat="1" ht="17.25" customHeight="1" x14ac:dyDescent="0.3">
      <c r="A42" s="74" t="s">
        <v>71</v>
      </c>
      <c r="B42" s="75"/>
      <c r="C42" s="76"/>
      <c r="D42" s="74" t="s">
        <v>87</v>
      </c>
      <c r="E42" s="73"/>
      <c r="F42" s="77" t="s">
        <v>73</v>
      </c>
      <c r="G42" s="73"/>
      <c r="H42" s="73"/>
    </row>
    <row r="43" spans="1:11" ht="17.25" customHeight="1" x14ac:dyDescent="0.3">
      <c r="A43" s="79" t="s">
        <v>61</v>
      </c>
      <c r="B43" s="69"/>
      <c r="C43" s="69"/>
      <c r="D43" s="119" t="s">
        <v>74</v>
      </c>
      <c r="E43" s="119"/>
      <c r="F43" s="119" t="s">
        <v>75</v>
      </c>
      <c r="G43" s="69"/>
      <c r="H43" s="80"/>
    </row>
    <row r="44" spans="1:11" ht="12" customHeight="1" x14ac:dyDescent="0.3">
      <c r="A44" s="71" t="s">
        <v>76</v>
      </c>
      <c r="B44" s="80"/>
      <c r="C44" s="80"/>
      <c r="D44" s="71" t="s">
        <v>62</v>
      </c>
      <c r="E44" s="81"/>
      <c r="F44" s="71" t="s">
        <v>63</v>
      </c>
      <c r="G44" s="82"/>
      <c r="H44" s="82"/>
    </row>
    <row r="45" spans="1:11" ht="12" customHeight="1" x14ac:dyDescent="0.3">
      <c r="A45" s="72" t="s">
        <v>77</v>
      </c>
      <c r="B45" s="80"/>
      <c r="C45" s="80"/>
      <c r="D45" s="72" t="s">
        <v>64</v>
      </c>
      <c r="E45" s="83"/>
      <c r="F45" s="72" t="s">
        <v>78</v>
      </c>
      <c r="G45" s="83"/>
      <c r="H45" s="83"/>
    </row>
    <row r="46" spans="1:11" ht="12" customHeight="1" x14ac:dyDescent="0.3">
      <c r="A46" s="72" t="s">
        <v>65</v>
      </c>
      <c r="B46" s="69"/>
      <c r="C46" s="69"/>
      <c r="D46" s="72" t="s">
        <v>79</v>
      </c>
      <c r="E46" s="83"/>
      <c r="F46" s="83" t="s">
        <v>80</v>
      </c>
      <c r="G46" s="69"/>
      <c r="H46" s="83"/>
    </row>
    <row r="47" spans="1:11" ht="14.25" customHeight="1" x14ac:dyDescent="0.3">
      <c r="A47" s="73"/>
      <c r="B47" s="76"/>
      <c r="C47" s="76"/>
      <c r="D47" s="83" t="s">
        <v>81</v>
      </c>
      <c r="E47" s="73"/>
      <c r="F47" s="69"/>
      <c r="G47" s="73"/>
      <c r="H47" s="73"/>
    </row>
    <row r="48" spans="1:11" ht="19.5" customHeight="1" x14ac:dyDescent="0.3">
      <c r="A48" s="84" t="s">
        <v>66</v>
      </c>
      <c r="B48" s="69"/>
      <c r="C48" s="69"/>
      <c r="D48" s="85" t="s">
        <v>82</v>
      </c>
      <c r="E48" s="69"/>
      <c r="F48" s="85" t="s">
        <v>83</v>
      </c>
      <c r="G48" s="69"/>
      <c r="H48" s="69"/>
    </row>
    <row r="49" ht="12" customHeight="1" x14ac:dyDescent="0.3"/>
    <row r="209" spans="5:5" x14ac:dyDescent="0.3">
      <c r="E209" s="123">
        <f>E210*50</f>
        <v>235.20000000000005</v>
      </c>
    </row>
    <row r="210" spans="5:5" x14ac:dyDescent="0.3">
      <c r="E210" s="123">
        <f>2.784+6*0.8*0.8*0.5</f>
        <v>4.7040000000000006</v>
      </c>
    </row>
  </sheetData>
  <mergeCells count="17">
    <mergeCell ref="A20:H20"/>
    <mergeCell ref="A10:B10"/>
    <mergeCell ref="C10:D13"/>
    <mergeCell ref="G10:H13"/>
    <mergeCell ref="A15:H15"/>
    <mergeCell ref="A17:H18"/>
    <mergeCell ref="J36:K38"/>
    <mergeCell ref="A37:C37"/>
    <mergeCell ref="A38:C41"/>
    <mergeCell ref="D38:E40"/>
    <mergeCell ref="F38:G40"/>
    <mergeCell ref="H38:H40"/>
    <mergeCell ref="A21:H21"/>
    <mergeCell ref="A31:H31"/>
    <mergeCell ref="A32:H32"/>
    <mergeCell ref="A33:H33"/>
    <mergeCell ref="A35:H35"/>
  </mergeCells>
  <hyperlinks>
    <hyperlink ref="F42" r:id="rId1" display="mailto:rennes@acoustibel.fr" xr:uid="{42DBA0A7-9420-47A3-8442-26A754DA2258}"/>
    <hyperlink ref="A42" r:id="rId2" display="mailto:agence.ouest@nomade.info" xr:uid="{A6BD1D79-0B5A-4CE2-BC85-00F85F2A062E}"/>
    <hyperlink ref="K41" r:id="rId3" display="mailto:rennes@acoustibel.fr" xr:uid="{30929A05-BA3B-4472-8414-0084CE39856C}"/>
    <hyperlink ref="D48" r:id="rId4" display="mailto:rennes@acoustibel.fr" xr:uid="{2DB7A844-302E-423D-9C44-E69C9153AED9}"/>
    <hyperlink ref="F48" r:id="rId5" display="mailto:rennes@acoustibel.fr" xr:uid="{8769CE8F-570B-4C4C-9291-CEE7541D862C}"/>
    <hyperlink ref="D42" r:id="rId6" display="mailto:agence.ouest@nomade.info" xr:uid="{1D7A65E2-0B41-4349-BAE6-12794310D9F6}"/>
  </hyperlinks>
  <printOptions horizontalCentered="1" verticalCentered="1"/>
  <pageMargins left="0.47244094488188981" right="0.47244094488188981" top="0.35433070866141736" bottom="0.35433070866141736" header="0.31496062992125984" footer="0.31496062992125984"/>
  <pageSetup paperSize="9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100"/>
  <sheetViews>
    <sheetView showGridLines="0" tabSelected="1" view="pageBreakPreview" topLeftCell="A64" zoomScale="85" zoomScaleNormal="70" zoomScaleSheetLayoutView="85" workbookViewId="0">
      <selection activeCell="G63" sqref="G63"/>
    </sheetView>
  </sheetViews>
  <sheetFormatPr baseColWidth="10" defaultColWidth="11" defaultRowHeight="14.5" x14ac:dyDescent="0.35"/>
  <cols>
    <col min="1" max="1" width="7.75" style="7" customWidth="1"/>
    <col min="2" max="2" width="45.75" style="6" customWidth="1"/>
    <col min="3" max="3" width="7.83203125" style="6" customWidth="1"/>
    <col min="4" max="4" width="1.33203125" style="6" customWidth="1"/>
    <col min="5" max="6" width="8.25" style="6" customWidth="1"/>
    <col min="7" max="7" width="10.25" style="6" customWidth="1"/>
    <col min="8" max="8" width="11.75" style="6" customWidth="1"/>
    <col min="9" max="9" width="1.33203125" style="6" customWidth="1"/>
    <col min="10" max="10" width="21.75" style="6" customWidth="1"/>
    <col min="11" max="11" width="11" style="6" customWidth="1"/>
    <col min="12" max="12" width="0.33203125" style="56" customWidth="1"/>
    <col min="13" max="19" width="11" style="6" hidden="1" customWidth="1"/>
    <col min="20" max="16384" width="11" style="6"/>
  </cols>
  <sheetData>
    <row r="1" spans="1:25" ht="14.5" customHeight="1" x14ac:dyDescent="0.35">
      <c r="A1" s="169"/>
      <c r="B1" s="169"/>
      <c r="C1" s="169"/>
      <c r="E1" s="171" t="s">
        <v>46</v>
      </c>
      <c r="F1" s="172"/>
      <c r="G1" s="172"/>
      <c r="H1" s="143" t="s">
        <v>51</v>
      </c>
      <c r="I1" s="144"/>
      <c r="J1" s="145"/>
    </row>
    <row r="2" spans="1:25" x14ac:dyDescent="0.35">
      <c r="A2" s="169"/>
      <c r="B2" s="169"/>
      <c r="C2" s="169"/>
      <c r="E2" s="173" t="s">
        <v>47</v>
      </c>
      <c r="F2" s="174"/>
      <c r="G2" s="174"/>
      <c r="H2" s="146" t="s">
        <v>51</v>
      </c>
      <c r="I2" s="147"/>
      <c r="J2" s="148"/>
    </row>
    <row r="3" spans="1:25" x14ac:dyDescent="0.35">
      <c r="A3" s="169"/>
      <c r="B3" s="169"/>
      <c r="C3" s="169"/>
      <c r="E3" s="173" t="s">
        <v>48</v>
      </c>
      <c r="F3" s="174"/>
      <c r="G3" s="174"/>
      <c r="H3" s="146" t="s">
        <v>51</v>
      </c>
      <c r="I3" s="147"/>
      <c r="J3" s="148"/>
    </row>
    <row r="4" spans="1:25" x14ac:dyDescent="0.35">
      <c r="A4" s="169"/>
      <c r="B4" s="169"/>
      <c r="C4" s="169"/>
      <c r="E4" s="173" t="s">
        <v>50</v>
      </c>
      <c r="F4" s="174"/>
      <c r="G4" s="174"/>
      <c r="H4" s="146" t="s">
        <v>51</v>
      </c>
      <c r="I4" s="147"/>
      <c r="J4" s="148"/>
    </row>
    <row r="5" spans="1:25" ht="13.9" customHeight="1" x14ac:dyDescent="0.35">
      <c r="A5" s="170"/>
      <c r="B5" s="170"/>
      <c r="C5" s="170"/>
      <c r="D5" s="35"/>
      <c r="E5" s="173" t="s">
        <v>49</v>
      </c>
      <c r="F5" s="174"/>
      <c r="G5" s="174"/>
      <c r="H5" s="156" t="s">
        <v>51</v>
      </c>
      <c r="I5" s="157"/>
      <c r="J5" s="158"/>
      <c r="L5" s="57" t="s">
        <v>43</v>
      </c>
      <c r="M5" s="55" t="s">
        <v>39</v>
      </c>
      <c r="N5" s="58" t="s">
        <v>40</v>
      </c>
      <c r="O5" s="58" t="s">
        <v>41</v>
      </c>
      <c r="P5" s="58" t="s">
        <v>44</v>
      </c>
      <c r="Q5" s="55" t="s">
        <v>42</v>
      </c>
      <c r="S5" s="9" t="s">
        <v>16</v>
      </c>
    </row>
    <row r="6" spans="1:25" ht="32.5" customHeight="1" x14ac:dyDescent="0.35">
      <c r="A6" s="51" t="s">
        <v>54</v>
      </c>
      <c r="B6" s="54"/>
      <c r="C6" s="46" t="s">
        <v>0</v>
      </c>
      <c r="D6" s="39"/>
      <c r="E6" s="163" t="str">
        <f>"Cadre DPGF du lot n° "&amp;A9&amp;" - "&amp;B9</f>
        <v>Cadre DPGF du lot n° 3 - CHARPENTE</v>
      </c>
      <c r="F6" s="164"/>
      <c r="G6" s="164"/>
      <c r="H6" s="164"/>
      <c r="I6" s="164"/>
      <c r="J6" s="165"/>
      <c r="M6" s="6">
        <v>3</v>
      </c>
      <c r="N6" s="6">
        <v>0</v>
      </c>
      <c r="O6" s="6">
        <v>0</v>
      </c>
      <c r="P6" s="6">
        <v>0</v>
      </c>
      <c r="S6" s="9" t="s">
        <v>24</v>
      </c>
    </row>
    <row r="7" spans="1:25" ht="15.65" customHeight="1" x14ac:dyDescent="0.35">
      <c r="A7" s="49"/>
      <c r="B7" s="50"/>
      <c r="C7" s="45" t="s">
        <v>132</v>
      </c>
      <c r="D7" s="40"/>
      <c r="E7" s="166" t="s">
        <v>1</v>
      </c>
      <c r="F7" s="167"/>
      <c r="G7" s="167"/>
      <c r="H7" s="167"/>
      <c r="I7" s="167"/>
      <c r="J7" s="168"/>
      <c r="M7" s="58" t="str">
        <f t="shared" ref="M7:M15" si="0">IF($L7="","",$M$6)</f>
        <v/>
      </c>
      <c r="N7" s="6" t="str">
        <f>IF($L7="","",IF(L7=1,LOOKUP(2,1/($N$6:$N6&lt;&gt;""),$N$6:$N6)+1,IF($L7=2,LOOKUP(2,1/($N$6:$N6&lt;&gt;""),$N$6:$N6),IF($L7=3,LOOKUP(2,1/($N$6:$N6&lt;&gt;""),$N$6:$N6),FALSE))))</f>
        <v/>
      </c>
      <c r="O7" s="55" t="str">
        <f>IF($L7="","",IF($L7=1,"",IF(AND($L7=2,LOOKUP(2,1/($L$6:$L6&lt;&gt;""),$L$6:$L6)=1),1,IF(AND($L7=2,LOOKUP(2,1/($L$6:$L6&lt;&gt;""),$L$6:$L6)=2),LOOKUP(2,1/($O$6:$O6&lt;&gt;""),$O$6:$O6)+1,IF(AND($L7=2,LOOKUP(2,1/($L$6:$L6&lt;&gt;""),$L$6:$L6)=3),LOOKUP(2,1/($O$6:$O6&lt;&gt;""),$O$6:$O6)+1,IF($L7=3,LOOKUP(2,1/($O$6:$O6&lt;&gt;""),$O$6:$O6),FALSE))))))</f>
        <v/>
      </c>
      <c r="P7" s="55" t="str">
        <f>IF($L7="","",IF($L7=1,"",IF($L7=2,"",IF(AND($L7=3,LOOKUP(2,1/($L$6:$L6&lt;&gt;""),$L$6:$L6)=2),1,IF(AND($L7=3,LOOKUP(2,1/($L$6:$L6&lt;&gt;""),$L$6:$L6)=3),LOOKUP(2,1/($P$6:$P6&lt;&gt;""),$P$6:$P6)+1)))))</f>
        <v/>
      </c>
      <c r="Q7" s="6" t="str">
        <f t="shared" ref="Q7:Q15" si="1">IF($L7="","",IF($P7&lt;&gt;"",$M7&amp;"."&amp;$N7&amp;"."&amp;$O7&amp;"."&amp;$P7&amp;".",IF($O7&lt;&gt;"",$M7&amp;"."&amp;$N7&amp;"."&amp;$O7&amp;".",IF($N7&lt;&gt;"",$M7&amp;"."&amp;$N7&amp;".",FALSE))))</f>
        <v/>
      </c>
      <c r="S7" s="9" t="s">
        <v>30</v>
      </c>
      <c r="Y7" s="8" t="s">
        <v>29</v>
      </c>
    </row>
    <row r="8" spans="1:25" ht="15.5" x14ac:dyDescent="0.35">
      <c r="A8" s="160" t="s">
        <v>2</v>
      </c>
      <c r="B8" s="161"/>
      <c r="C8" s="48" t="s">
        <v>3</v>
      </c>
      <c r="D8" s="41"/>
      <c r="E8" s="152" t="s">
        <v>4</v>
      </c>
      <c r="F8" s="153"/>
      <c r="G8" s="162">
        <f>J96</f>
        <v>0</v>
      </c>
      <c r="H8" s="162"/>
      <c r="I8" s="1"/>
      <c r="J8" s="2"/>
      <c r="M8" s="58" t="str">
        <f t="shared" si="0"/>
        <v/>
      </c>
      <c r="N8" s="6" t="str">
        <f>IF($L8="","",IF(L8=1,LOOKUP(2,1/($N$6:$N7&lt;&gt;""),$N$6:$N7)+1,IF($L8=2,LOOKUP(2,1/($N$6:$N7&lt;&gt;""),$N$6:$N7),IF($L8=3,LOOKUP(2,1/($N$6:$N7&lt;&gt;""),$N$6:$N7),FALSE))))</f>
        <v/>
      </c>
      <c r="O8" s="55" t="str">
        <f>IF($L8="","",IF($L8=1,"",IF(AND($L8=2,LOOKUP(2,1/($L$6:$L7&lt;&gt;""),$L$6:$L7)=1),1,IF(AND($L8=2,LOOKUP(2,1/($L$6:$L7&lt;&gt;""),$L$6:$L7)=2),LOOKUP(2,1/($O$6:$O7&lt;&gt;""),$O$6:$O7)+1,IF(AND($L8=2,LOOKUP(2,1/($L$6:$L7&lt;&gt;""),$L$6:$L7)=3),LOOKUP(2,1/($O$6:$O7&lt;&gt;""),$O$6:$O7)+1,IF($L8=3,LOOKUP(2,1/($O$6:$O7&lt;&gt;""),$O$6:$O7),FALSE))))))</f>
        <v/>
      </c>
      <c r="P8" s="55" t="str">
        <f>IF($L8="","",IF($L8=1,"",IF($L8=2,"",IF(AND($L8=3,LOOKUP(2,1/($L$6:$L7&lt;&gt;""),$L$6:$L7)=2),1,IF(AND($L8=3,LOOKUP(2,1/($L$6:$L7&lt;&gt;""),$L$6:$L7)=3),LOOKUP(2,1/($P$6:$P7&lt;&gt;""),$P$6:$P7)+1)))))</f>
        <v/>
      </c>
      <c r="Q8" s="6" t="str">
        <f t="shared" si="1"/>
        <v/>
      </c>
      <c r="S8" s="9" t="s">
        <v>25</v>
      </c>
      <c r="Y8" s="32" t="s">
        <v>31</v>
      </c>
    </row>
    <row r="9" spans="1:25" x14ac:dyDescent="0.35">
      <c r="A9" s="53">
        <v>3</v>
      </c>
      <c r="B9" s="52" t="s">
        <v>88</v>
      </c>
      <c r="C9" s="47">
        <v>1</v>
      </c>
      <c r="D9" s="42"/>
      <c r="E9" s="154"/>
      <c r="F9" s="155"/>
      <c r="G9" s="159"/>
      <c r="H9" s="159"/>
      <c r="I9" s="3"/>
      <c r="J9" s="4"/>
      <c r="M9" s="58" t="str">
        <f t="shared" si="0"/>
        <v/>
      </c>
      <c r="N9" s="6" t="str">
        <f>IF($L9="","",IF(L9=1,LOOKUP(2,1/($N$6:$N8&lt;&gt;""),$N$6:$N8)+1,IF($L9=2,LOOKUP(2,1/($N$6:$N8&lt;&gt;""),$N$6:$N8),IF($L9=3,LOOKUP(2,1/($N$6:$N8&lt;&gt;""),$N$6:$N8),FALSE))))</f>
        <v/>
      </c>
      <c r="O9" s="55" t="str">
        <f>IF($L9="","",IF($L9=1,"",IF(AND($L9=2,LOOKUP(2,1/($L$6:$L8&lt;&gt;""),$L$6:$L8)=1),1,IF(AND($L9=2,LOOKUP(2,1/($L$6:$L8&lt;&gt;""),$L$6:$L8)=2),LOOKUP(2,1/($O$6:$O8&lt;&gt;""),$O$6:$O8)+1,IF(AND($L9=2,LOOKUP(2,1/($L$6:$L8&lt;&gt;""),$L$6:$L8)=3),LOOKUP(2,1/($O$6:$O8&lt;&gt;""),$O$6:$O8)+1,IF($L9=3,LOOKUP(2,1/($O$6:$O8&lt;&gt;""),$O$6:$O8),FALSE))))))</f>
        <v/>
      </c>
      <c r="P9" s="55" t="str">
        <f>IF($L9="","",IF($L9=1,"",IF($L9=2,"",IF(AND($L9=3,LOOKUP(2,1/($L$6:$L8&lt;&gt;""),$L$6:$L8)=2),1,IF(AND($L9=3,LOOKUP(2,1/($L$6:$L8&lt;&gt;""),$L$6:$L8)=3),LOOKUP(2,1/($P$6:$P8&lt;&gt;""),$P$6:$P8)+1)))))</f>
        <v/>
      </c>
      <c r="Q9" s="6" t="str">
        <f t="shared" si="1"/>
        <v/>
      </c>
      <c r="S9" s="9" t="s">
        <v>26</v>
      </c>
      <c r="Y9" s="8" t="s">
        <v>32</v>
      </c>
    </row>
    <row r="10" spans="1:25" x14ac:dyDescent="0.35">
      <c r="A10" s="43"/>
      <c r="B10" s="44"/>
      <c r="C10" s="38"/>
      <c r="D10" s="34"/>
      <c r="E10" s="38"/>
      <c r="F10" s="36"/>
      <c r="G10" s="37"/>
      <c r="H10" s="38"/>
      <c r="I10" s="38"/>
      <c r="J10" s="38"/>
      <c r="M10" s="58" t="str">
        <f t="shared" si="0"/>
        <v/>
      </c>
      <c r="N10" s="6" t="str">
        <f>IF($L10="","",IF(L10=1,LOOKUP(2,1/($N$6:$N9&lt;&gt;""),$N$6:$N9)+1,IF($L10=2,LOOKUP(2,1/($N$6:$N9&lt;&gt;""),$N$6:$N9),IF($L10=3,LOOKUP(2,1/($N$6:$N9&lt;&gt;""),$N$6:$N9),FALSE))))</f>
        <v/>
      </c>
      <c r="O10" s="55" t="str">
        <f>IF($L10="","",IF($L10=1,"",IF(AND($L10=2,LOOKUP(2,1/($L$6:$L9&lt;&gt;""),$L$6:$L9)=1),1,IF(AND($L10=2,LOOKUP(2,1/($L$6:$L9&lt;&gt;""),$L$6:$L9)=2),LOOKUP(2,1/($O$6:$O9&lt;&gt;""),$O$6:$O9)+1,IF(AND($L10=2,LOOKUP(2,1/($L$6:$L9&lt;&gt;""),$L$6:$L9)=3),LOOKUP(2,1/($O$6:$O9&lt;&gt;""),$O$6:$O9)+1,IF($L10=3,LOOKUP(2,1/($O$6:$O9&lt;&gt;""),$O$6:$O9),FALSE))))))</f>
        <v/>
      </c>
      <c r="P10" s="55" t="str">
        <f>IF($L10="","",IF($L10=1,"",IF($L10=2,"",IF(AND($L10=3,LOOKUP(2,1/($L$6:$L9&lt;&gt;""),$L$6:$L9)=2),1,IF(AND($L10=3,LOOKUP(2,1/($L$6:$L9&lt;&gt;""),$L$6:$L9)=3),LOOKUP(2,1/($P$6:$P9&lt;&gt;""),$P$6:$P9)+1)))))</f>
        <v/>
      </c>
      <c r="Q10" s="6" t="str">
        <f t="shared" si="1"/>
        <v/>
      </c>
      <c r="S10" s="9" t="s">
        <v>27</v>
      </c>
      <c r="Y10" s="33" t="s">
        <v>37</v>
      </c>
    </row>
    <row r="11" spans="1:25" x14ac:dyDescent="0.35">
      <c r="A11" s="30" t="s">
        <v>5</v>
      </c>
      <c r="B11" s="30" t="s">
        <v>6</v>
      </c>
      <c r="C11" s="30" t="s">
        <v>7</v>
      </c>
      <c r="D11" s="14"/>
      <c r="E11" s="30" t="s">
        <v>52</v>
      </c>
      <c r="F11" s="30" t="s">
        <v>53</v>
      </c>
      <c r="G11" s="30" t="s">
        <v>8</v>
      </c>
      <c r="H11" s="30" t="s">
        <v>9</v>
      </c>
      <c r="I11" s="14"/>
      <c r="J11" s="31" t="s">
        <v>10</v>
      </c>
      <c r="M11" s="58" t="str">
        <f t="shared" si="0"/>
        <v/>
      </c>
      <c r="N11" s="6" t="str">
        <f>IF($L11="","",IF(L11=1,LOOKUP(2,1/($N$6:$N10&lt;&gt;""),$N$6:$N10)+1,IF($L11=2,LOOKUP(2,1/($N$6:$N10&lt;&gt;""),$N$6:$N10),IF($L11=3,LOOKUP(2,1/($N$6:$N10&lt;&gt;""),$N$6:$N10),FALSE))))</f>
        <v/>
      </c>
      <c r="O11" s="55" t="str">
        <f>IF($L11="","",IF($L11=1,"",IF(AND($L11=2,LOOKUP(2,1/($L$6:$L10&lt;&gt;""),$L$6:$L10)=1),1,IF(AND($L11=2,LOOKUP(2,1/($L$6:$L10&lt;&gt;""),$L$6:$L10)=2),LOOKUP(2,1/($O$6:$O10&lt;&gt;""),$O$6:$O10)+1,IF(AND($L11=2,LOOKUP(2,1/($L$6:$L10&lt;&gt;""),$L$6:$L10)=3),LOOKUP(2,1/($O$6:$O10&lt;&gt;""),$O$6:$O10)+1,IF($L11=3,LOOKUP(2,1/($O$6:$O10&lt;&gt;""),$O$6:$O10),FALSE))))))</f>
        <v/>
      </c>
      <c r="P11" s="55" t="str">
        <f>IF($L11="","",IF($L11=1,"",IF($L11=2,"",IF(AND($L11=3,LOOKUP(2,1/($L$6:$L10&lt;&gt;""),$L$6:$L10)=2),1,IF(AND($L11=3,LOOKUP(2,1/($L$6:$L10&lt;&gt;""),$L$6:$L10)=3),LOOKUP(2,1/($P$6:$P10&lt;&gt;""),$P$6:$P10)+1)))))</f>
        <v/>
      </c>
      <c r="Q11" s="6" t="str">
        <f t="shared" si="1"/>
        <v/>
      </c>
      <c r="S11" s="9" t="s">
        <v>28</v>
      </c>
      <c r="Y11" s="8" t="s">
        <v>33</v>
      </c>
    </row>
    <row r="12" spans="1:25" x14ac:dyDescent="0.35">
      <c r="A12" s="149" t="s">
        <v>35</v>
      </c>
      <c r="B12" s="150"/>
      <c r="C12" s="150"/>
      <c r="D12" s="150"/>
      <c r="E12" s="150"/>
      <c r="F12" s="150"/>
      <c r="G12" s="150"/>
      <c r="H12" s="150"/>
      <c r="I12" s="150"/>
      <c r="J12" s="151"/>
      <c r="M12" s="58" t="str">
        <f t="shared" si="0"/>
        <v/>
      </c>
      <c r="N12" s="6" t="str">
        <f>IF($L12="","",IF(L12=1,LOOKUP(2,1/($N$6:$N11&lt;&gt;""),$N$6:$N11)+1,IF($L12=2,LOOKUP(2,1/($N$6:$N11&lt;&gt;""),$N$6:$N11),IF($L12=3,LOOKUP(2,1/($N$6:$N11&lt;&gt;""),$N$6:$N11),FALSE))))</f>
        <v/>
      </c>
      <c r="O12" s="55" t="str">
        <f>IF($L12="","",IF($L12=1,"",IF(AND($L12=2,LOOKUP(2,1/($L$6:$L11&lt;&gt;""),$L$6:$L11)=1),1,IF(AND($L12=2,LOOKUP(2,1/($L$6:$L11&lt;&gt;""),$L$6:$L11)=2),LOOKUP(2,1/($O$6:$O11&lt;&gt;""),$O$6:$O11)+1,IF(AND($L12=2,LOOKUP(2,1/($L$6:$L11&lt;&gt;""),$L$6:$L11)=3),LOOKUP(2,1/($O$6:$O11&lt;&gt;""),$O$6:$O11)+1,IF($L12=3,LOOKUP(2,1/($O$6:$O11&lt;&gt;""),$O$6:$O11),FALSE))))))</f>
        <v/>
      </c>
      <c r="P12" s="55" t="str">
        <f>IF($L12="","",IF($L12=1,"",IF($L12=2,"",IF(AND($L12=3,LOOKUP(2,1/($L$6:$L11&lt;&gt;""),$L$6:$L11)=2),1,IF(AND($L12=3,LOOKUP(2,1/($L$6:$L11&lt;&gt;""),$L$6:$L11)=3),LOOKUP(2,1/($P$6:$P11&lt;&gt;""),$P$6:$P11)+1)))))</f>
        <v/>
      </c>
      <c r="Q12" s="6" t="str">
        <f t="shared" si="1"/>
        <v/>
      </c>
      <c r="S12" s="9"/>
      <c r="Y12" s="33" t="s">
        <v>38</v>
      </c>
    </row>
    <row r="13" spans="1:25" x14ac:dyDescent="0.35">
      <c r="A13" s="140" t="s">
        <v>36</v>
      </c>
      <c r="B13" s="141"/>
      <c r="C13" s="141"/>
      <c r="D13" s="141"/>
      <c r="E13" s="141"/>
      <c r="F13" s="141"/>
      <c r="G13" s="141"/>
      <c r="H13" s="141"/>
      <c r="I13" s="141"/>
      <c r="J13" s="142"/>
      <c r="M13" s="58" t="str">
        <f t="shared" si="0"/>
        <v/>
      </c>
      <c r="N13" s="6" t="str">
        <f>IF($L13="","",IF(L13=1,LOOKUP(2,1/($N$6:$N12&lt;&gt;""),$N$6:$N12)+1,IF($L13=2,LOOKUP(2,1/($N$6:$N12&lt;&gt;""),$N$6:$N12),IF($L13=3,LOOKUP(2,1/($N$6:$N12&lt;&gt;""),$N$6:$N12),FALSE))))</f>
        <v/>
      </c>
      <c r="O13" s="55" t="str">
        <f>IF($L13="","",IF($L13=1,"",IF(AND($L13=2,LOOKUP(2,1/($L$6:$L12&lt;&gt;""),$L$6:$L12)=1),1,IF(AND($L13=2,LOOKUP(2,1/($L$6:$L12&lt;&gt;""),$L$6:$L12)=2),LOOKUP(2,1/($O$6:$O12&lt;&gt;""),$O$6:$O12)+1,IF(AND($L13=2,LOOKUP(2,1/($L$6:$L12&lt;&gt;""),$L$6:$L12)=3),LOOKUP(2,1/($O$6:$O12&lt;&gt;""),$O$6:$O12)+1,IF($L13=3,LOOKUP(2,1/($O$6:$O12&lt;&gt;""),$O$6:$O12),FALSE))))))</f>
        <v/>
      </c>
      <c r="P13" s="55" t="str">
        <f>IF($L13="","",IF($L13=1,"",IF($L13=2,"",IF(AND($L13=3,LOOKUP(2,1/($L$6:$L12&lt;&gt;""),$L$6:$L12)=2),1,IF(AND($L13=3,LOOKUP(2,1/($L$6:$L12&lt;&gt;""),$L$6:$L12)=3),LOOKUP(2,1/($P$6:$P12&lt;&gt;""),$P$6:$P12)+1)))))</f>
        <v/>
      </c>
      <c r="Q13" s="6" t="str">
        <f t="shared" si="1"/>
        <v/>
      </c>
      <c r="S13" s="9" t="s">
        <v>23</v>
      </c>
      <c r="Y13" s="27"/>
    </row>
    <row r="14" spans="1:25" ht="28.9" customHeight="1" x14ac:dyDescent="0.35">
      <c r="A14" s="140" t="s">
        <v>34</v>
      </c>
      <c r="B14" s="141"/>
      <c r="C14" s="141"/>
      <c r="D14" s="141"/>
      <c r="E14" s="141"/>
      <c r="F14" s="141"/>
      <c r="G14" s="141"/>
      <c r="H14" s="141"/>
      <c r="I14" s="141"/>
      <c r="J14" s="142"/>
      <c r="M14" s="58" t="str">
        <f t="shared" si="0"/>
        <v/>
      </c>
      <c r="N14" s="6" t="str">
        <f>IF($L14="","",IF(L14=1,LOOKUP(2,1/($N$6:$N13&lt;&gt;""),$N$6:$N13)+1,IF($L14=2,LOOKUP(2,1/($N$6:$N13&lt;&gt;""),$N$6:$N13),IF($L14=3,LOOKUP(2,1/($N$6:$N13&lt;&gt;""),$N$6:$N13),FALSE))))</f>
        <v/>
      </c>
      <c r="O14" s="55" t="str">
        <f>IF($L14="","",IF($L14=1,"",IF(AND($L14=2,LOOKUP(2,1/($L$6:$L13&lt;&gt;""),$L$6:$L13)=1),1,IF(AND($L14=2,LOOKUP(2,1/($L$6:$L13&lt;&gt;""),$L$6:$L13)=2),LOOKUP(2,1/($O$6:$O13&lt;&gt;""),$O$6:$O13)+1,IF(AND($L14=2,LOOKUP(2,1/($L$6:$L13&lt;&gt;""),$L$6:$L13)=3),LOOKUP(2,1/($O$6:$O13&lt;&gt;""),$O$6:$O13)+1,IF($L14=3,LOOKUP(2,1/($O$6:$O13&lt;&gt;""),$O$6:$O13),FALSE))))))</f>
        <v/>
      </c>
      <c r="P14" s="55" t="str">
        <f>IF($L14="","",IF($L14=1,"",IF($L14=2,"",IF(AND($L14=3,LOOKUP(2,1/($L$6:$L13&lt;&gt;""),$L$6:$L13)=2),1,IF(AND($L14=3,LOOKUP(2,1/($L$6:$L13&lt;&gt;""),$L$6:$L13)=3),LOOKUP(2,1/($P$6:$P13&lt;&gt;""),$P$6:$P13)+1)))))</f>
        <v/>
      </c>
      <c r="Q14" s="6" t="str">
        <f t="shared" si="1"/>
        <v/>
      </c>
      <c r="S14" s="9" t="s">
        <v>23</v>
      </c>
      <c r="Y14" s="27"/>
    </row>
    <row r="15" spans="1:25" x14ac:dyDescent="0.35">
      <c r="A15" s="87" t="str">
        <f t="shared" ref="A15" si="2">IF($Q15="","",$Q15)</f>
        <v/>
      </c>
      <c r="B15" s="88"/>
      <c r="C15" s="89"/>
      <c r="D15" s="15"/>
      <c r="E15" s="90"/>
      <c r="F15" s="90"/>
      <c r="G15" s="91"/>
      <c r="H15" s="90"/>
      <c r="I15" s="15"/>
      <c r="J15" s="92"/>
      <c r="M15" s="58" t="str">
        <f t="shared" si="0"/>
        <v/>
      </c>
      <c r="N15" s="6" t="str">
        <f>IF($L15="","",IF(L15=1,LOOKUP(2,1/($N$6:$N14&lt;&gt;""),$N$6:$N14)+1,IF($L15=2,LOOKUP(2,1/($N$6:$N14&lt;&gt;""),$N$6:$N14),IF($L15=3,LOOKUP(2,1/($N$6:$N14&lt;&gt;""),$N$6:$N14),FALSE))))</f>
        <v/>
      </c>
      <c r="O15" s="55" t="str">
        <f>IF($L15="","",IF($L15=1,"",IF(AND($L15=2,LOOKUP(2,1/($L$6:$L14&lt;&gt;""),$L$6:$L14)=1),1,IF(AND($L15=2,LOOKUP(2,1/($L$6:$L14&lt;&gt;""),$L$6:$L14)=2),LOOKUP(2,1/($O$6:$O14&lt;&gt;""),$O$6:$O14)+1,IF(AND($L15=2,LOOKUP(2,1/($L$6:$L14&lt;&gt;""),$L$6:$L14)=3),LOOKUP(2,1/($O$6:$O14&lt;&gt;""),$O$6:$O14)+1,IF($L15=3,LOOKUP(2,1/($O$6:$O14&lt;&gt;""),$O$6:$O14),FALSE))))))</f>
        <v/>
      </c>
      <c r="P15" s="55" t="str">
        <f>IF($L15="","",IF($L15=1,"",IF($L15=2,"",IF(AND($L15=3,LOOKUP(2,1/($L$6:$L14&lt;&gt;""),$L$6:$L14)=2),1,IF(AND($L15=3,LOOKUP(2,1/($L$6:$L14&lt;&gt;""),$L$6:$L14)=3),LOOKUP(2,1/($P$6:$P14&lt;&gt;""),$P$6:$P14)+1)))))</f>
        <v/>
      </c>
      <c r="Q15" s="6" t="str">
        <f t="shared" si="1"/>
        <v/>
      </c>
      <c r="S15" s="9"/>
      <c r="Y15" s="27"/>
    </row>
    <row r="16" spans="1:25" s="93" customFormat="1" x14ac:dyDescent="0.3">
      <c r="A16" s="20" t="s">
        <v>89</v>
      </c>
      <c r="B16" s="21" t="s">
        <v>17</v>
      </c>
      <c r="C16" s="20"/>
      <c r="D16" s="10"/>
      <c r="E16" s="20"/>
      <c r="F16" s="20"/>
      <c r="G16" s="20"/>
      <c r="H16" s="20"/>
      <c r="I16" s="10"/>
      <c r="J16" s="24">
        <f>SUM(H17:H20)</f>
        <v>0</v>
      </c>
      <c r="L16" s="94"/>
    </row>
    <row r="17" spans="1:12" s="93" customFormat="1" x14ac:dyDescent="0.3">
      <c r="A17" s="29"/>
      <c r="B17" s="95" t="s">
        <v>13</v>
      </c>
      <c r="C17" s="60" t="s">
        <v>18</v>
      </c>
      <c r="D17" s="23"/>
      <c r="E17" s="183">
        <v>1</v>
      </c>
      <c r="F17" s="64"/>
      <c r="G17" s="96"/>
      <c r="H17" s="96">
        <f>F17*G17</f>
        <v>0</v>
      </c>
      <c r="I17" s="23"/>
      <c r="J17" s="97"/>
      <c r="L17" s="94"/>
    </row>
    <row r="18" spans="1:12" s="93" customFormat="1" x14ac:dyDescent="0.3">
      <c r="A18" s="29"/>
      <c r="B18" s="95" t="s">
        <v>12</v>
      </c>
      <c r="C18" s="60" t="s">
        <v>18</v>
      </c>
      <c r="D18" s="23"/>
      <c r="E18" s="183">
        <v>1</v>
      </c>
      <c r="F18" s="64"/>
      <c r="G18" s="96"/>
      <c r="H18" s="96">
        <f>F18*G18</f>
        <v>0</v>
      </c>
      <c r="I18" s="23"/>
      <c r="J18" s="97"/>
      <c r="L18" s="94"/>
    </row>
    <row r="19" spans="1:12" s="93" customFormat="1" x14ac:dyDescent="0.3">
      <c r="A19" s="29"/>
      <c r="B19" s="95" t="s">
        <v>14</v>
      </c>
      <c r="C19" s="60" t="s">
        <v>18</v>
      </c>
      <c r="D19" s="23"/>
      <c r="E19" s="183">
        <v>1</v>
      </c>
      <c r="F19" s="64"/>
      <c r="G19" s="96"/>
      <c r="H19" s="96">
        <f>F19*G19</f>
        <v>0</v>
      </c>
      <c r="I19" s="23"/>
      <c r="J19" s="98"/>
      <c r="L19" s="94"/>
    </row>
    <row r="20" spans="1:12" s="93" customFormat="1" x14ac:dyDescent="0.3">
      <c r="A20" s="22"/>
      <c r="B20" s="99"/>
      <c r="C20" s="61"/>
      <c r="D20" s="10"/>
      <c r="E20" s="63"/>
      <c r="F20" s="100"/>
      <c r="G20" s="101"/>
      <c r="H20" s="101">
        <f>F20*G20</f>
        <v>0</v>
      </c>
      <c r="I20" s="10"/>
      <c r="J20" s="102"/>
      <c r="L20" s="94"/>
    </row>
    <row r="21" spans="1:12" s="93" customFormat="1" x14ac:dyDescent="0.3">
      <c r="A21" s="20" t="s">
        <v>90</v>
      </c>
      <c r="B21" s="21" t="s">
        <v>91</v>
      </c>
      <c r="C21" s="20" t="s">
        <v>45</v>
      </c>
      <c r="D21" s="10"/>
      <c r="E21" s="20"/>
      <c r="F21" s="20"/>
      <c r="G21" s="20"/>
      <c r="H21" s="20"/>
      <c r="I21" s="10"/>
      <c r="J21" s="24"/>
      <c r="L21" s="94"/>
    </row>
    <row r="22" spans="1:12" s="93" customFormat="1" x14ac:dyDescent="0.3">
      <c r="A22" s="22"/>
      <c r="B22" s="99"/>
      <c r="C22" s="61"/>
      <c r="D22" s="10"/>
      <c r="E22" s="63"/>
      <c r="F22" s="100"/>
      <c r="G22" s="101"/>
      <c r="H22" s="101"/>
      <c r="I22" s="10"/>
      <c r="J22" s="102"/>
      <c r="L22" s="94"/>
    </row>
    <row r="23" spans="1:12" s="93" customFormat="1" x14ac:dyDescent="0.3">
      <c r="A23" s="20" t="s">
        <v>92</v>
      </c>
      <c r="B23" s="21" t="s">
        <v>93</v>
      </c>
      <c r="C23" s="20" t="s">
        <v>45</v>
      </c>
      <c r="D23" s="10"/>
      <c r="E23" s="20"/>
      <c r="F23" s="20"/>
      <c r="G23" s="20"/>
      <c r="H23" s="20"/>
      <c r="I23" s="10"/>
      <c r="J23" s="24"/>
      <c r="L23" s="94"/>
    </row>
    <row r="24" spans="1:12" s="93" customFormat="1" x14ac:dyDescent="0.3">
      <c r="A24" s="22"/>
      <c r="B24" s="99"/>
      <c r="C24" s="61"/>
      <c r="D24" s="10"/>
      <c r="E24" s="63"/>
      <c r="F24" s="100"/>
      <c r="G24" s="101"/>
      <c r="H24" s="101"/>
      <c r="I24" s="10"/>
      <c r="J24" s="102"/>
      <c r="L24" s="94"/>
    </row>
    <row r="25" spans="1:12" s="93" customFormat="1" x14ac:dyDescent="0.3">
      <c r="A25" s="20" t="s">
        <v>94</v>
      </c>
      <c r="B25" s="21" t="s">
        <v>95</v>
      </c>
      <c r="C25" s="20"/>
      <c r="D25" s="10"/>
      <c r="E25" s="20"/>
      <c r="F25" s="20"/>
      <c r="G25" s="20"/>
      <c r="H25" s="20"/>
      <c r="I25" s="10"/>
      <c r="J25" s="24">
        <f>SUM(H26:H73)</f>
        <v>0</v>
      </c>
      <c r="L25" s="94"/>
    </row>
    <row r="26" spans="1:12" s="93" customFormat="1" x14ac:dyDescent="0.3">
      <c r="A26" s="25" t="s">
        <v>96</v>
      </c>
      <c r="B26" s="103" t="s">
        <v>97</v>
      </c>
      <c r="C26" s="62"/>
      <c r="D26" s="23"/>
      <c r="E26" s="183"/>
      <c r="F26" s="185"/>
      <c r="G26" s="96"/>
      <c r="H26" s="96">
        <f t="shared" ref="H26:H73" si="3">F26*G26</f>
        <v>0</v>
      </c>
      <c r="I26" s="23"/>
      <c r="J26" s="106"/>
      <c r="L26" s="94"/>
    </row>
    <row r="27" spans="1:12" s="93" customFormat="1" x14ac:dyDescent="0.3">
      <c r="A27" s="25"/>
      <c r="B27" s="104" t="s">
        <v>98</v>
      </c>
      <c r="C27" s="62" t="s">
        <v>18</v>
      </c>
      <c r="D27" s="23"/>
      <c r="E27" s="183">
        <v>1</v>
      </c>
      <c r="F27" s="185"/>
      <c r="G27" s="96"/>
      <c r="H27" s="96">
        <f>F27*G27</f>
        <v>0</v>
      </c>
      <c r="I27" s="23"/>
      <c r="J27" s="97"/>
      <c r="L27" s="94"/>
    </row>
    <row r="28" spans="1:12" s="93" customFormat="1" x14ac:dyDescent="0.3">
      <c r="A28" s="25"/>
      <c r="B28" s="104" t="s">
        <v>99</v>
      </c>
      <c r="C28" s="62" t="s">
        <v>18</v>
      </c>
      <c r="D28" s="23"/>
      <c r="E28" s="183">
        <v>1</v>
      </c>
      <c r="F28" s="185"/>
      <c r="G28" s="96"/>
      <c r="H28" s="96">
        <f>F28*G28</f>
        <v>0</v>
      </c>
      <c r="I28" s="23"/>
      <c r="J28" s="97"/>
      <c r="L28" s="94"/>
    </row>
    <row r="29" spans="1:12" s="93" customFormat="1" x14ac:dyDescent="0.3">
      <c r="A29" s="191"/>
      <c r="B29" s="104" t="s">
        <v>100</v>
      </c>
      <c r="C29" s="197" t="s">
        <v>22</v>
      </c>
      <c r="D29" s="23"/>
      <c r="E29" s="183">
        <v>11.378</v>
      </c>
      <c r="F29" s="185"/>
      <c r="G29" s="96"/>
      <c r="H29" s="96">
        <f>F29*G29</f>
        <v>0</v>
      </c>
      <c r="I29" s="23"/>
      <c r="J29" s="97"/>
      <c r="L29" s="94"/>
    </row>
    <row r="30" spans="1:12" s="93" customFormat="1" x14ac:dyDescent="0.3">
      <c r="A30" s="191"/>
      <c r="B30" s="104" t="s">
        <v>101</v>
      </c>
      <c r="C30" s="197" t="s">
        <v>22</v>
      </c>
      <c r="D30" s="23"/>
      <c r="E30" s="183">
        <v>6.7030000000000003</v>
      </c>
      <c r="F30" s="185"/>
      <c r="G30" s="96"/>
      <c r="H30" s="96">
        <f t="shared" si="3"/>
        <v>0</v>
      </c>
      <c r="I30" s="23"/>
      <c r="J30" s="97"/>
      <c r="L30" s="94"/>
    </row>
    <row r="31" spans="1:12" s="93" customFormat="1" x14ac:dyDescent="0.3">
      <c r="A31" s="191"/>
      <c r="B31" s="104" t="s">
        <v>102</v>
      </c>
      <c r="C31" s="197" t="s">
        <v>22</v>
      </c>
      <c r="D31" s="23"/>
      <c r="E31" s="183">
        <v>1.2370000000000001</v>
      </c>
      <c r="F31" s="185"/>
      <c r="G31" s="96"/>
      <c r="H31" s="96">
        <f t="shared" si="3"/>
        <v>0</v>
      </c>
      <c r="I31" s="23"/>
      <c r="J31" s="97"/>
      <c r="L31" s="94"/>
    </row>
    <row r="32" spans="1:12" s="93" customFormat="1" x14ac:dyDescent="0.3">
      <c r="A32" s="191"/>
      <c r="B32" s="104" t="s">
        <v>103</v>
      </c>
      <c r="C32" s="197" t="s">
        <v>19</v>
      </c>
      <c r="D32" s="23"/>
      <c r="E32" s="183">
        <v>12</v>
      </c>
      <c r="F32" s="185"/>
      <c r="G32" s="96"/>
      <c r="H32" s="96">
        <f t="shared" si="3"/>
        <v>0</v>
      </c>
      <c r="I32" s="23"/>
      <c r="J32" s="97"/>
      <c r="L32" s="94"/>
    </row>
    <row r="33" spans="1:12" s="93" customFormat="1" x14ac:dyDescent="0.3">
      <c r="A33" s="191"/>
      <c r="B33" s="104" t="s">
        <v>104</v>
      </c>
      <c r="C33" s="197" t="s">
        <v>18</v>
      </c>
      <c r="D33" s="23"/>
      <c r="E33" s="183">
        <v>1</v>
      </c>
      <c r="F33" s="185"/>
      <c r="G33" s="96"/>
      <c r="H33" s="96">
        <f t="shared" si="3"/>
        <v>0</v>
      </c>
      <c r="I33" s="23"/>
      <c r="J33" s="97"/>
      <c r="L33" s="94"/>
    </row>
    <row r="34" spans="1:12" s="93" customFormat="1" ht="26" x14ac:dyDescent="0.3">
      <c r="A34" s="191"/>
      <c r="B34" s="104" t="s">
        <v>105</v>
      </c>
      <c r="C34" s="197" t="s">
        <v>18</v>
      </c>
      <c r="D34" s="23"/>
      <c r="E34" s="183">
        <v>1</v>
      </c>
      <c r="F34" s="185"/>
      <c r="G34" s="96"/>
      <c r="H34" s="96">
        <f t="shared" si="3"/>
        <v>0</v>
      </c>
      <c r="I34" s="23"/>
      <c r="J34" s="97"/>
      <c r="L34" s="94"/>
    </row>
    <row r="35" spans="1:12" s="93" customFormat="1" x14ac:dyDescent="0.3">
      <c r="A35" s="191"/>
      <c r="B35" s="105"/>
      <c r="C35" s="197"/>
      <c r="D35" s="23"/>
      <c r="E35" s="183"/>
      <c r="F35" s="185"/>
      <c r="G35" s="96"/>
      <c r="H35" s="96">
        <f t="shared" si="3"/>
        <v>0</v>
      </c>
      <c r="I35" s="23"/>
      <c r="J35" s="97"/>
      <c r="L35" s="94"/>
    </row>
    <row r="36" spans="1:12" s="93" customFormat="1" x14ac:dyDescent="0.3">
      <c r="A36" s="191" t="s">
        <v>106</v>
      </c>
      <c r="B36" s="103" t="s">
        <v>107</v>
      </c>
      <c r="C36" s="197"/>
      <c r="D36" s="23"/>
      <c r="E36" s="183"/>
      <c r="F36" s="185"/>
      <c r="G36" s="96"/>
      <c r="H36" s="96">
        <f t="shared" si="3"/>
        <v>0</v>
      </c>
      <c r="I36" s="23"/>
      <c r="J36" s="97"/>
      <c r="L36" s="94"/>
    </row>
    <row r="37" spans="1:12" s="93" customFormat="1" x14ac:dyDescent="0.3">
      <c r="A37" s="191"/>
      <c r="B37" s="104" t="s">
        <v>108</v>
      </c>
      <c r="C37" s="197" t="s">
        <v>22</v>
      </c>
      <c r="D37" s="23"/>
      <c r="E37" s="183">
        <v>0.26700000000000002</v>
      </c>
      <c r="F37" s="185"/>
      <c r="G37" s="96"/>
      <c r="H37" s="96">
        <f t="shared" si="3"/>
        <v>0</v>
      </c>
      <c r="I37" s="23"/>
      <c r="J37" s="97"/>
      <c r="L37" s="94"/>
    </row>
    <row r="38" spans="1:12" s="93" customFormat="1" x14ac:dyDescent="0.3">
      <c r="A38" s="191"/>
      <c r="B38" s="104" t="s">
        <v>101</v>
      </c>
      <c r="C38" s="197" t="s">
        <v>22</v>
      </c>
      <c r="D38" s="23"/>
      <c r="E38" s="183">
        <v>0.32600000000000001</v>
      </c>
      <c r="F38" s="185"/>
      <c r="G38" s="96"/>
      <c r="H38" s="96">
        <f>F38*G38</f>
        <v>0</v>
      </c>
      <c r="I38" s="23"/>
      <c r="J38" s="97"/>
      <c r="L38" s="94"/>
    </row>
    <row r="39" spans="1:12" s="93" customFormat="1" x14ac:dyDescent="0.3">
      <c r="A39" s="191"/>
      <c r="B39" s="104" t="s">
        <v>109</v>
      </c>
      <c r="C39" s="197" t="s">
        <v>22</v>
      </c>
      <c r="D39" s="23"/>
      <c r="E39" s="183">
        <v>0.13100000000000001</v>
      </c>
      <c r="F39" s="185"/>
      <c r="G39" s="96"/>
      <c r="H39" s="96">
        <f t="shared" si="3"/>
        <v>0</v>
      </c>
      <c r="I39" s="23"/>
      <c r="J39" s="97"/>
      <c r="L39" s="94"/>
    </row>
    <row r="40" spans="1:12" s="93" customFormat="1" x14ac:dyDescent="0.3">
      <c r="A40" s="191"/>
      <c r="B40" s="104" t="s">
        <v>110</v>
      </c>
      <c r="C40" s="197" t="s">
        <v>22</v>
      </c>
      <c r="D40" s="23"/>
      <c r="E40" s="183">
        <v>0.248</v>
      </c>
      <c r="F40" s="185"/>
      <c r="G40" s="96"/>
      <c r="H40" s="96">
        <f t="shared" si="3"/>
        <v>0</v>
      </c>
      <c r="I40" s="23"/>
      <c r="J40" s="97"/>
      <c r="L40" s="94"/>
    </row>
    <row r="41" spans="1:12" s="93" customFormat="1" x14ac:dyDescent="0.3">
      <c r="A41" s="191"/>
      <c r="B41" s="104" t="s">
        <v>103</v>
      </c>
      <c r="C41" s="197" t="s">
        <v>18</v>
      </c>
      <c r="D41" s="23"/>
      <c r="E41" s="183">
        <v>1</v>
      </c>
      <c r="F41" s="185"/>
      <c r="G41" s="96"/>
      <c r="H41" s="96">
        <f t="shared" si="3"/>
        <v>0</v>
      </c>
      <c r="I41" s="23"/>
      <c r="J41" s="97"/>
      <c r="L41" s="94"/>
    </row>
    <row r="42" spans="1:12" s="93" customFormat="1" x14ac:dyDescent="0.3">
      <c r="A42" s="191"/>
      <c r="B42" s="104" t="s">
        <v>111</v>
      </c>
      <c r="C42" s="197" t="s">
        <v>18</v>
      </c>
      <c r="D42" s="23"/>
      <c r="E42" s="183">
        <v>1</v>
      </c>
      <c r="F42" s="185"/>
      <c r="G42" s="96"/>
      <c r="H42" s="96">
        <f t="shared" si="3"/>
        <v>0</v>
      </c>
      <c r="I42" s="23"/>
      <c r="J42" s="97"/>
      <c r="L42" s="94"/>
    </row>
    <row r="43" spans="1:12" s="93" customFormat="1" ht="26" x14ac:dyDescent="0.3">
      <c r="A43" s="191"/>
      <c r="B43" s="104" t="s">
        <v>105</v>
      </c>
      <c r="C43" s="197" t="s">
        <v>18</v>
      </c>
      <c r="D43" s="23"/>
      <c r="E43" s="183">
        <v>1</v>
      </c>
      <c r="F43" s="185"/>
      <c r="G43" s="96"/>
      <c r="H43" s="96"/>
      <c r="I43" s="23"/>
      <c r="J43" s="97"/>
      <c r="L43" s="94"/>
    </row>
    <row r="44" spans="1:12" s="93" customFormat="1" x14ac:dyDescent="0.3">
      <c r="A44" s="191"/>
      <c r="B44" s="104"/>
      <c r="C44" s="197"/>
      <c r="D44" s="23"/>
      <c r="E44" s="183"/>
      <c r="F44" s="185"/>
      <c r="G44" s="96"/>
      <c r="H44" s="96"/>
      <c r="I44" s="23"/>
      <c r="J44" s="97"/>
      <c r="L44" s="94"/>
    </row>
    <row r="45" spans="1:12" s="93" customFormat="1" x14ac:dyDescent="0.3">
      <c r="A45" s="191" t="s">
        <v>133</v>
      </c>
      <c r="B45" s="103" t="s">
        <v>134</v>
      </c>
      <c r="C45" s="197"/>
      <c r="D45" s="23"/>
      <c r="E45" s="183"/>
      <c r="F45" s="185"/>
      <c r="G45" s="96"/>
      <c r="H45" s="96"/>
      <c r="I45" s="23"/>
      <c r="J45" s="97"/>
      <c r="L45" s="94"/>
    </row>
    <row r="46" spans="1:12" s="93" customFormat="1" x14ac:dyDescent="0.3">
      <c r="A46" s="190" t="s">
        <v>140</v>
      </c>
      <c r="B46" s="121" t="s">
        <v>139</v>
      </c>
      <c r="C46" s="197"/>
      <c r="D46" s="23"/>
      <c r="E46" s="183"/>
      <c r="F46" s="185"/>
      <c r="G46" s="96"/>
      <c r="H46" s="96"/>
      <c r="I46" s="23"/>
      <c r="J46" s="97"/>
      <c r="L46" s="94"/>
    </row>
    <row r="47" spans="1:12" s="93" customFormat="1" x14ac:dyDescent="0.3">
      <c r="A47" s="191"/>
      <c r="B47" s="192" t="s">
        <v>137</v>
      </c>
      <c r="C47" s="197" t="s">
        <v>19</v>
      </c>
      <c r="D47" s="23"/>
      <c r="E47" s="183">
        <v>4</v>
      </c>
      <c r="F47" s="185"/>
      <c r="G47" s="96"/>
      <c r="H47" s="96"/>
      <c r="I47" s="23"/>
      <c r="J47" s="97"/>
      <c r="L47" s="94"/>
    </row>
    <row r="48" spans="1:12" s="93" customFormat="1" x14ac:dyDescent="0.3">
      <c r="A48" s="191"/>
      <c r="B48" s="192" t="s">
        <v>135</v>
      </c>
      <c r="C48" s="197" t="s">
        <v>21</v>
      </c>
      <c r="D48" s="23"/>
      <c r="E48" s="183">
        <v>50</v>
      </c>
      <c r="F48" s="185"/>
      <c r="G48" s="96"/>
      <c r="H48" s="96"/>
      <c r="I48" s="23"/>
      <c r="J48" s="97"/>
      <c r="L48" s="94"/>
    </row>
    <row r="49" spans="1:12" s="93" customFormat="1" x14ac:dyDescent="0.3">
      <c r="A49" s="191"/>
      <c r="B49" s="192" t="s">
        <v>142</v>
      </c>
      <c r="C49" s="197" t="s">
        <v>20</v>
      </c>
      <c r="D49" s="23"/>
      <c r="E49" s="183">
        <v>68</v>
      </c>
      <c r="F49" s="185"/>
      <c r="G49" s="96"/>
      <c r="H49" s="96"/>
      <c r="I49" s="23"/>
      <c r="J49" s="97"/>
      <c r="L49" s="94"/>
    </row>
    <row r="50" spans="1:12" s="93" customFormat="1" x14ac:dyDescent="0.3">
      <c r="A50" s="191"/>
      <c r="B50" s="192" t="s">
        <v>143</v>
      </c>
      <c r="C50" s="197" t="s">
        <v>21</v>
      </c>
      <c r="D50" s="23"/>
      <c r="E50" s="183">
        <v>40</v>
      </c>
      <c r="F50" s="185"/>
      <c r="G50" s="96"/>
      <c r="H50" s="96"/>
      <c r="I50" s="23"/>
      <c r="J50" s="97"/>
      <c r="L50" s="94"/>
    </row>
    <row r="51" spans="1:12" s="93" customFormat="1" x14ac:dyDescent="0.3">
      <c r="A51" s="191"/>
      <c r="B51" s="192" t="s">
        <v>138</v>
      </c>
      <c r="C51" s="197" t="s">
        <v>20</v>
      </c>
      <c r="D51" s="23"/>
      <c r="E51" s="183">
        <v>20</v>
      </c>
      <c r="F51" s="185"/>
      <c r="G51" s="96"/>
      <c r="H51" s="96"/>
      <c r="I51" s="23"/>
      <c r="J51" s="97"/>
      <c r="L51" s="94"/>
    </row>
    <row r="52" spans="1:12" s="93" customFormat="1" x14ac:dyDescent="0.3">
      <c r="A52" s="191"/>
      <c r="B52" s="192" t="s">
        <v>144</v>
      </c>
      <c r="C52" s="197" t="s">
        <v>141</v>
      </c>
      <c r="D52" s="23"/>
      <c r="E52" s="183">
        <f>4.65*2*0.075*0.2</f>
        <v>0.13950000000000001</v>
      </c>
      <c r="F52" s="185"/>
      <c r="G52" s="96"/>
      <c r="H52" s="96"/>
      <c r="I52" s="23"/>
      <c r="J52" s="97"/>
      <c r="L52" s="94"/>
    </row>
    <row r="53" spans="1:12" s="93" customFormat="1" x14ac:dyDescent="0.3">
      <c r="A53" s="191"/>
      <c r="B53" s="192" t="s">
        <v>145</v>
      </c>
      <c r="C53" s="197" t="s">
        <v>141</v>
      </c>
      <c r="D53" s="23"/>
      <c r="E53" s="183">
        <f>4*2*0.075*0.2</f>
        <v>0.12</v>
      </c>
      <c r="F53" s="185"/>
      <c r="G53" s="96"/>
      <c r="H53" s="96"/>
      <c r="I53" s="23"/>
      <c r="J53" s="97"/>
      <c r="L53" s="94"/>
    </row>
    <row r="54" spans="1:12" s="93" customFormat="1" x14ac:dyDescent="0.3">
      <c r="A54" s="191"/>
      <c r="B54" s="192" t="s">
        <v>146</v>
      </c>
      <c r="C54" s="197" t="s">
        <v>19</v>
      </c>
      <c r="D54" s="23"/>
      <c r="E54" s="183">
        <v>2</v>
      </c>
      <c r="F54" s="185"/>
      <c r="G54" s="96"/>
      <c r="H54" s="96"/>
      <c r="I54" s="23"/>
      <c r="J54" s="97"/>
      <c r="L54" s="94"/>
    </row>
    <row r="55" spans="1:12" s="93" customFormat="1" x14ac:dyDescent="0.3">
      <c r="A55" s="191"/>
      <c r="B55" s="192" t="s">
        <v>147</v>
      </c>
      <c r="C55" s="197" t="s">
        <v>141</v>
      </c>
      <c r="D55" s="23"/>
      <c r="E55" s="183">
        <f>4.3*4*0.075*0.2</f>
        <v>0.25799999999999995</v>
      </c>
      <c r="F55" s="185"/>
      <c r="G55" s="96"/>
      <c r="H55" s="96"/>
      <c r="I55" s="23"/>
      <c r="J55" s="97"/>
      <c r="L55" s="94"/>
    </row>
    <row r="56" spans="1:12" s="93" customFormat="1" x14ac:dyDescent="0.3">
      <c r="A56" s="191"/>
      <c r="B56" s="192" t="s">
        <v>148</v>
      </c>
      <c r="C56" s="197" t="s">
        <v>21</v>
      </c>
      <c r="D56" s="23"/>
      <c r="E56" s="183">
        <v>15</v>
      </c>
      <c r="F56" s="185"/>
      <c r="G56" s="96"/>
      <c r="H56" s="96"/>
      <c r="I56" s="23"/>
      <c r="J56" s="97"/>
      <c r="L56" s="94"/>
    </row>
    <row r="57" spans="1:12" s="93" customFormat="1" x14ac:dyDescent="0.3">
      <c r="A57" s="191"/>
      <c r="B57" s="192" t="s">
        <v>149</v>
      </c>
      <c r="C57" s="197" t="s">
        <v>21</v>
      </c>
      <c r="D57" s="23"/>
      <c r="E57" s="183">
        <f>5.25*4+5.6*2</f>
        <v>32.200000000000003</v>
      </c>
      <c r="F57" s="185"/>
      <c r="G57" s="96"/>
      <c r="H57" s="96"/>
      <c r="I57" s="23"/>
      <c r="J57" s="97"/>
      <c r="L57" s="94"/>
    </row>
    <row r="58" spans="1:12" s="93" customFormat="1" x14ac:dyDescent="0.3">
      <c r="A58" s="191"/>
      <c r="B58" s="192" t="s">
        <v>150</v>
      </c>
      <c r="C58" s="197" t="s">
        <v>18</v>
      </c>
      <c r="D58" s="23"/>
      <c r="E58" s="183">
        <v>1</v>
      </c>
      <c r="F58" s="185"/>
      <c r="G58" s="96"/>
      <c r="H58" s="96"/>
      <c r="I58" s="23"/>
      <c r="J58" s="97"/>
      <c r="L58" s="94"/>
    </row>
    <row r="59" spans="1:12" s="93" customFormat="1" ht="39" x14ac:dyDescent="0.3">
      <c r="A59" s="191"/>
      <c r="B59" s="193" t="s">
        <v>136</v>
      </c>
      <c r="C59" s="197" t="s">
        <v>18</v>
      </c>
      <c r="D59" s="23"/>
      <c r="E59" s="183">
        <v>1</v>
      </c>
      <c r="F59" s="185"/>
      <c r="G59" s="96"/>
      <c r="H59" s="96"/>
      <c r="I59" s="23"/>
      <c r="J59" s="97"/>
      <c r="L59" s="94"/>
    </row>
    <row r="60" spans="1:12" s="93" customFormat="1" x14ac:dyDescent="0.3">
      <c r="A60" s="191"/>
      <c r="B60" s="104"/>
      <c r="C60" s="197"/>
      <c r="D60" s="23"/>
      <c r="E60" s="183"/>
      <c r="F60" s="185"/>
      <c r="G60" s="96"/>
      <c r="H60" s="96"/>
      <c r="I60" s="23"/>
      <c r="J60" s="97"/>
      <c r="L60" s="94"/>
    </row>
    <row r="61" spans="1:12" s="93" customFormat="1" x14ac:dyDescent="0.3">
      <c r="A61" s="190" t="s">
        <v>152</v>
      </c>
      <c r="B61" s="121" t="s">
        <v>151</v>
      </c>
      <c r="C61" s="197" t="s">
        <v>20</v>
      </c>
      <c r="D61" s="23"/>
      <c r="E61" s="183">
        <v>68</v>
      </c>
      <c r="F61" s="185"/>
      <c r="G61" s="96"/>
      <c r="H61" s="96"/>
      <c r="I61" s="23"/>
      <c r="J61" s="97"/>
      <c r="L61" s="94"/>
    </row>
    <row r="62" spans="1:12" s="93" customFormat="1" x14ac:dyDescent="0.3">
      <c r="A62" s="191"/>
      <c r="B62" s="104"/>
      <c r="C62" s="197"/>
      <c r="D62" s="23"/>
      <c r="E62" s="183"/>
      <c r="F62" s="185"/>
      <c r="G62" s="96"/>
      <c r="H62" s="96"/>
      <c r="I62" s="23"/>
      <c r="J62" s="97"/>
      <c r="L62" s="94"/>
    </row>
    <row r="63" spans="1:12" s="93" customFormat="1" x14ac:dyDescent="0.3">
      <c r="A63" s="190" t="s">
        <v>152</v>
      </c>
      <c r="B63" s="121" t="s">
        <v>153</v>
      </c>
      <c r="C63" s="197"/>
      <c r="D63" s="23"/>
      <c r="E63" s="183"/>
      <c r="F63" s="185"/>
      <c r="G63" s="96"/>
      <c r="H63" s="96"/>
      <c r="I63" s="23"/>
      <c r="J63" s="97"/>
      <c r="L63" s="94"/>
    </row>
    <row r="64" spans="1:12" s="93" customFormat="1" x14ac:dyDescent="0.3">
      <c r="A64" s="191"/>
      <c r="B64" s="192" t="s">
        <v>155</v>
      </c>
      <c r="C64" s="197" t="s">
        <v>19</v>
      </c>
      <c r="D64" s="23"/>
      <c r="E64" s="183">
        <v>4</v>
      </c>
      <c r="F64" s="185"/>
      <c r="G64" s="96"/>
      <c r="H64" s="96"/>
      <c r="I64" s="23"/>
      <c r="J64" s="97"/>
      <c r="L64" s="94"/>
    </row>
    <row r="65" spans="1:12" s="93" customFormat="1" x14ac:dyDescent="0.3">
      <c r="A65" s="191"/>
      <c r="B65" s="192" t="s">
        <v>156</v>
      </c>
      <c r="C65" s="197" t="s">
        <v>19</v>
      </c>
      <c r="D65" s="23"/>
      <c r="E65" s="183">
        <v>10</v>
      </c>
      <c r="F65" s="185"/>
      <c r="G65" s="96"/>
      <c r="H65" s="96"/>
      <c r="I65" s="23"/>
      <c r="J65" s="97"/>
      <c r="L65" s="94"/>
    </row>
    <row r="66" spans="1:12" s="93" customFormat="1" x14ac:dyDescent="0.3">
      <c r="A66" s="191"/>
      <c r="B66" s="192" t="s">
        <v>157</v>
      </c>
      <c r="C66" s="197" t="s">
        <v>19</v>
      </c>
      <c r="D66" s="23"/>
      <c r="E66" s="183">
        <v>8</v>
      </c>
      <c r="F66" s="185"/>
      <c r="G66" s="96"/>
      <c r="H66" s="96"/>
      <c r="I66" s="23"/>
      <c r="J66" s="97"/>
      <c r="L66" s="94"/>
    </row>
    <row r="67" spans="1:12" s="93" customFormat="1" x14ac:dyDescent="0.3">
      <c r="A67" s="191"/>
      <c r="B67" s="192" t="s">
        <v>158</v>
      </c>
      <c r="C67" s="197" t="s">
        <v>19</v>
      </c>
      <c r="D67" s="23"/>
      <c r="E67" s="183">
        <v>3</v>
      </c>
      <c r="F67" s="185"/>
      <c r="G67" s="96"/>
      <c r="H67" s="96"/>
      <c r="I67" s="23"/>
      <c r="J67" s="97"/>
      <c r="L67" s="94"/>
    </row>
    <row r="68" spans="1:12" s="93" customFormat="1" x14ac:dyDescent="0.3">
      <c r="A68" s="191"/>
      <c r="B68" s="192" t="s">
        <v>159</v>
      </c>
      <c r="C68" s="197" t="s">
        <v>19</v>
      </c>
      <c r="D68" s="23"/>
      <c r="E68" s="183">
        <v>3</v>
      </c>
      <c r="F68" s="185"/>
      <c r="G68" s="96"/>
      <c r="H68" s="96"/>
      <c r="I68" s="23"/>
      <c r="J68" s="97"/>
      <c r="L68" s="94"/>
    </row>
    <row r="69" spans="1:12" s="93" customFormat="1" x14ac:dyDescent="0.3">
      <c r="A69" s="191"/>
      <c r="B69" s="194"/>
      <c r="C69" s="197"/>
      <c r="D69" s="23"/>
      <c r="E69" s="183"/>
      <c r="F69" s="185"/>
      <c r="G69" s="96"/>
      <c r="H69" s="96"/>
      <c r="I69" s="23"/>
      <c r="J69" s="97"/>
      <c r="L69" s="94"/>
    </row>
    <row r="70" spans="1:12" s="93" customFormat="1" x14ac:dyDescent="0.3">
      <c r="A70" s="191"/>
      <c r="B70" s="194" t="s">
        <v>154</v>
      </c>
      <c r="C70" s="197"/>
      <c r="D70" s="23"/>
      <c r="E70" s="183"/>
      <c r="F70" s="185"/>
      <c r="G70" s="96"/>
      <c r="H70" s="96"/>
      <c r="I70" s="23"/>
      <c r="J70" s="97"/>
      <c r="L70" s="94"/>
    </row>
    <row r="71" spans="1:12" s="93" customFormat="1" x14ac:dyDescent="0.3">
      <c r="A71" s="191"/>
      <c r="B71" s="192" t="s">
        <v>160</v>
      </c>
      <c r="C71" s="197" t="s">
        <v>19</v>
      </c>
      <c r="D71" s="23"/>
      <c r="E71" s="183">
        <v>10</v>
      </c>
      <c r="F71" s="185"/>
      <c r="G71" s="96"/>
      <c r="H71" s="96"/>
      <c r="I71" s="23"/>
      <c r="J71" s="97"/>
      <c r="L71" s="94"/>
    </row>
    <row r="72" spans="1:12" s="93" customFormat="1" x14ac:dyDescent="0.3">
      <c r="A72" s="191"/>
      <c r="B72" s="192" t="s">
        <v>161</v>
      </c>
      <c r="C72" s="197" t="s">
        <v>19</v>
      </c>
      <c r="D72" s="23"/>
      <c r="E72" s="183">
        <v>6</v>
      </c>
      <c r="F72" s="185"/>
      <c r="G72" s="96"/>
      <c r="H72" s="96"/>
      <c r="I72" s="23"/>
      <c r="J72" s="97"/>
      <c r="L72" s="94"/>
    </row>
    <row r="73" spans="1:12" s="93" customFormat="1" x14ac:dyDescent="0.3">
      <c r="A73" s="191"/>
      <c r="B73" s="104"/>
      <c r="C73" s="197"/>
      <c r="D73" s="23"/>
      <c r="E73" s="183"/>
      <c r="F73" s="185"/>
      <c r="G73" s="96"/>
      <c r="H73" s="96">
        <f t="shared" si="3"/>
        <v>0</v>
      </c>
      <c r="I73" s="23"/>
      <c r="J73" s="98"/>
      <c r="L73" s="94"/>
    </row>
    <row r="74" spans="1:12" s="93" customFormat="1" x14ac:dyDescent="0.3">
      <c r="A74" s="195" t="s">
        <v>112</v>
      </c>
      <c r="B74" s="199" t="s">
        <v>113</v>
      </c>
      <c r="C74" s="186"/>
      <c r="D74" s="184"/>
      <c r="E74" s="188"/>
      <c r="F74" s="186"/>
      <c r="G74" s="20"/>
      <c r="H74" s="20"/>
      <c r="I74" s="10"/>
      <c r="J74" s="28">
        <f>SUM(H75:H89)</f>
        <v>0</v>
      </c>
      <c r="L74" s="94"/>
    </row>
    <row r="75" spans="1:12" s="93" customFormat="1" x14ac:dyDescent="0.3">
      <c r="A75" s="191"/>
      <c r="B75" s="104" t="s">
        <v>114</v>
      </c>
      <c r="C75" s="197" t="s">
        <v>20</v>
      </c>
      <c r="D75" s="23"/>
      <c r="E75" s="183">
        <v>463.72</v>
      </c>
      <c r="F75" s="185"/>
      <c r="G75" s="96"/>
      <c r="H75" s="96">
        <f>F75*G75</f>
        <v>0</v>
      </c>
      <c r="I75" s="23"/>
      <c r="J75" s="106"/>
      <c r="L75" s="94"/>
    </row>
    <row r="76" spans="1:12" s="93" customFormat="1" x14ac:dyDescent="0.3">
      <c r="A76" s="191"/>
      <c r="B76" s="104" t="s">
        <v>115</v>
      </c>
      <c r="C76" s="197" t="s">
        <v>20</v>
      </c>
      <c r="D76" s="23"/>
      <c r="E76" s="183">
        <v>912.67750000000001</v>
      </c>
      <c r="F76" s="185"/>
      <c r="G76" s="96"/>
      <c r="H76" s="96">
        <f t="shared" ref="H76:H84" si="4">F76*G76</f>
        <v>0</v>
      </c>
      <c r="I76" s="23"/>
      <c r="J76" s="97"/>
      <c r="L76" s="94"/>
    </row>
    <row r="77" spans="1:12" s="93" customFormat="1" x14ac:dyDescent="0.3">
      <c r="A77" s="191"/>
      <c r="B77" s="104" t="s">
        <v>116</v>
      </c>
      <c r="C77" s="197" t="s">
        <v>20</v>
      </c>
      <c r="D77" s="23"/>
      <c r="E77" s="183">
        <v>463.72</v>
      </c>
      <c r="F77" s="185"/>
      <c r="G77" s="96"/>
      <c r="H77" s="96">
        <f>F77*G77</f>
        <v>0</v>
      </c>
      <c r="I77" s="23"/>
      <c r="J77" s="97"/>
      <c r="L77" s="94"/>
    </row>
    <row r="78" spans="1:12" s="93" customFormat="1" x14ac:dyDescent="0.3">
      <c r="A78" s="191"/>
      <c r="B78" s="104" t="s">
        <v>117</v>
      </c>
      <c r="C78" s="197" t="s">
        <v>20</v>
      </c>
      <c r="D78" s="23"/>
      <c r="E78" s="183">
        <f>E79</f>
        <v>448.96</v>
      </c>
      <c r="F78" s="185"/>
      <c r="G78" s="96"/>
      <c r="H78" s="96"/>
      <c r="I78" s="23"/>
      <c r="J78" s="97"/>
      <c r="L78" s="94"/>
    </row>
    <row r="79" spans="1:12" s="93" customFormat="1" x14ac:dyDescent="0.3">
      <c r="A79" s="191"/>
      <c r="B79" s="104" t="s">
        <v>118</v>
      </c>
      <c r="C79" s="197" t="s">
        <v>20</v>
      </c>
      <c r="D79" s="23"/>
      <c r="E79" s="183">
        <v>448.96</v>
      </c>
      <c r="F79" s="185"/>
      <c r="G79" s="96"/>
      <c r="H79" s="96"/>
      <c r="I79" s="23"/>
      <c r="J79" s="97"/>
      <c r="L79" s="94"/>
    </row>
    <row r="80" spans="1:12" s="93" customFormat="1" x14ac:dyDescent="0.3">
      <c r="A80" s="191"/>
      <c r="B80" s="104" t="s">
        <v>119</v>
      </c>
      <c r="C80" s="197" t="s">
        <v>19</v>
      </c>
      <c r="D80" s="23"/>
      <c r="E80" s="183">
        <v>59</v>
      </c>
      <c r="F80" s="185"/>
      <c r="G80" s="96"/>
      <c r="H80" s="96">
        <f t="shared" si="4"/>
        <v>0</v>
      </c>
      <c r="I80" s="23"/>
      <c r="J80" s="97"/>
      <c r="L80" s="94"/>
    </row>
    <row r="81" spans="1:12" s="93" customFormat="1" x14ac:dyDescent="0.3">
      <c r="A81" s="191"/>
      <c r="B81" s="107" t="s">
        <v>120</v>
      </c>
      <c r="C81" s="197"/>
      <c r="D81" s="23"/>
      <c r="E81" s="183"/>
      <c r="F81" s="185"/>
      <c r="G81" s="96"/>
      <c r="H81" s="96">
        <f t="shared" si="4"/>
        <v>0</v>
      </c>
      <c r="I81" s="23"/>
      <c r="J81" s="97"/>
      <c r="L81" s="94"/>
    </row>
    <row r="82" spans="1:12" s="93" customFormat="1" x14ac:dyDescent="0.3">
      <c r="A82" s="191"/>
      <c r="B82" s="108" t="s">
        <v>121</v>
      </c>
      <c r="C82" s="197" t="s">
        <v>21</v>
      </c>
      <c r="D82" s="23"/>
      <c r="E82" s="183">
        <v>37.72</v>
      </c>
      <c r="F82" s="185"/>
      <c r="G82" s="96"/>
      <c r="H82" s="96">
        <f t="shared" si="4"/>
        <v>0</v>
      </c>
      <c r="I82" s="23"/>
      <c r="J82" s="97"/>
      <c r="L82" s="94"/>
    </row>
    <row r="83" spans="1:12" s="93" customFormat="1" x14ac:dyDescent="0.3">
      <c r="A83" s="191"/>
      <c r="B83" s="108" t="s">
        <v>122</v>
      </c>
      <c r="C83" s="197" t="s">
        <v>19</v>
      </c>
      <c r="D83" s="23"/>
      <c r="E83" s="183">
        <v>6</v>
      </c>
      <c r="F83" s="185"/>
      <c r="G83" s="96"/>
      <c r="H83" s="96">
        <f t="shared" si="4"/>
        <v>0</v>
      </c>
      <c r="I83" s="23"/>
      <c r="J83" s="97"/>
      <c r="L83" s="94"/>
    </row>
    <row r="84" spans="1:12" s="93" customFormat="1" x14ac:dyDescent="0.3">
      <c r="A84" s="191"/>
      <c r="B84" s="108" t="s">
        <v>123</v>
      </c>
      <c r="C84" s="197" t="s">
        <v>21</v>
      </c>
      <c r="D84" s="23"/>
      <c r="E84" s="183">
        <v>46.74</v>
      </c>
      <c r="F84" s="185"/>
      <c r="G84" s="96"/>
      <c r="H84" s="96">
        <f t="shared" si="4"/>
        <v>0</v>
      </c>
      <c r="I84" s="23"/>
      <c r="J84" s="97"/>
      <c r="L84" s="94"/>
    </row>
    <row r="85" spans="1:12" s="93" customFormat="1" x14ac:dyDescent="0.3">
      <c r="A85" s="191"/>
      <c r="B85" s="108" t="s">
        <v>124</v>
      </c>
      <c r="C85" s="197" t="s">
        <v>18</v>
      </c>
      <c r="D85" s="23"/>
      <c r="E85" s="183">
        <v>1</v>
      </c>
      <c r="F85" s="185"/>
      <c r="G85" s="96"/>
      <c r="H85" s="96"/>
      <c r="I85" s="23"/>
      <c r="J85" s="97"/>
      <c r="L85" s="94"/>
    </row>
    <row r="86" spans="1:12" s="93" customFormat="1" x14ac:dyDescent="0.3">
      <c r="A86" s="191"/>
      <c r="B86" s="108" t="s">
        <v>125</v>
      </c>
      <c r="C86" s="197" t="s">
        <v>18</v>
      </c>
      <c r="D86" s="23"/>
      <c r="E86" s="183">
        <v>1</v>
      </c>
      <c r="F86" s="185"/>
      <c r="G86" s="96"/>
      <c r="H86" s="96"/>
      <c r="I86" s="23"/>
      <c r="J86" s="97"/>
      <c r="L86" s="94"/>
    </row>
    <row r="87" spans="1:12" s="93" customFormat="1" x14ac:dyDescent="0.3">
      <c r="A87" s="191"/>
      <c r="B87" s="108" t="s">
        <v>126</v>
      </c>
      <c r="C87" s="197"/>
      <c r="D87" s="23"/>
      <c r="E87" s="183"/>
      <c r="F87" s="185"/>
      <c r="G87" s="96"/>
      <c r="H87" s="96"/>
      <c r="I87" s="23"/>
      <c r="J87" s="97"/>
      <c r="L87" s="94"/>
    </row>
    <row r="88" spans="1:12" s="93" customFormat="1" x14ac:dyDescent="0.3">
      <c r="A88" s="191"/>
      <c r="B88" s="109" t="s">
        <v>127</v>
      </c>
      <c r="C88" s="197" t="s">
        <v>19</v>
      </c>
      <c r="D88" s="23"/>
      <c r="E88" s="183">
        <v>6</v>
      </c>
      <c r="F88" s="185"/>
      <c r="G88" s="96"/>
      <c r="H88" s="96">
        <f>F88*G88</f>
        <v>0</v>
      </c>
      <c r="I88" s="23"/>
      <c r="J88" s="98"/>
      <c r="L88" s="94"/>
    </row>
    <row r="89" spans="1:12" s="93" customFormat="1" x14ac:dyDescent="0.3">
      <c r="A89" s="196"/>
      <c r="B89" s="105"/>
      <c r="C89" s="198"/>
      <c r="D89" s="184"/>
      <c r="E89" s="189"/>
      <c r="F89" s="187"/>
      <c r="G89" s="101"/>
      <c r="H89" s="101"/>
      <c r="I89" s="10"/>
      <c r="J89" s="102"/>
      <c r="L89" s="94"/>
    </row>
    <row r="90" spans="1:12" s="93" customFormat="1" x14ac:dyDescent="0.3">
      <c r="A90" s="195" t="s">
        <v>128</v>
      </c>
      <c r="B90" s="199" t="s">
        <v>129</v>
      </c>
      <c r="C90" s="186"/>
      <c r="D90" s="184"/>
      <c r="E90" s="188"/>
      <c r="F90" s="186"/>
      <c r="G90" s="20"/>
      <c r="H90" s="20"/>
      <c r="I90" s="10"/>
      <c r="J90" s="24">
        <f>SUM(H91:H91)</f>
        <v>0</v>
      </c>
      <c r="L90" s="94"/>
    </row>
    <row r="91" spans="1:12" s="93" customFormat="1" x14ac:dyDescent="0.3">
      <c r="A91" s="191"/>
      <c r="B91" s="104" t="s">
        <v>130</v>
      </c>
      <c r="C91" s="197" t="s">
        <v>18</v>
      </c>
      <c r="D91" s="23"/>
      <c r="E91" s="183">
        <v>1</v>
      </c>
      <c r="F91" s="185"/>
      <c r="G91" s="96"/>
      <c r="H91" s="96">
        <f>F91*G91</f>
        <v>0</v>
      </c>
      <c r="I91" s="23"/>
      <c r="J91" s="120"/>
      <c r="L91" s="94"/>
    </row>
    <row r="92" spans="1:12" s="93" customFormat="1" x14ac:dyDescent="0.3">
      <c r="A92" s="22"/>
      <c r="B92" s="99"/>
      <c r="C92" s="61"/>
      <c r="D92" s="10"/>
      <c r="E92" s="63"/>
      <c r="F92" s="100"/>
      <c r="G92" s="101"/>
      <c r="H92" s="101"/>
      <c r="I92" s="10"/>
      <c r="J92" s="102"/>
      <c r="L92" s="94"/>
    </row>
    <row r="93" spans="1:12" s="93" customFormat="1" x14ac:dyDescent="0.3">
      <c r="A93" s="11"/>
      <c r="B93" s="110"/>
      <c r="C93" s="11"/>
      <c r="D93" s="13"/>
      <c r="E93" s="13"/>
      <c r="F93" s="12"/>
      <c r="G93" s="13"/>
      <c r="H93" s="13"/>
      <c r="I93" s="13"/>
      <c r="J93" s="13"/>
      <c r="L93" s="94"/>
    </row>
    <row r="94" spans="1:12" s="93" customFormat="1" x14ac:dyDescent="0.3">
      <c r="A94" s="177" t="s">
        <v>15</v>
      </c>
      <c r="B94" s="177"/>
      <c r="C94" s="177"/>
      <c r="D94" s="13"/>
      <c r="E94" s="26"/>
      <c r="F94" s="16"/>
      <c r="G94" s="16"/>
      <c r="H94" s="16"/>
      <c r="I94" s="13"/>
      <c r="J94" s="17"/>
      <c r="L94" s="94"/>
    </row>
    <row r="95" spans="1:12" s="93" customFormat="1" x14ac:dyDescent="0.3">
      <c r="A95" s="11"/>
      <c r="B95" s="110"/>
      <c r="C95" s="11"/>
      <c r="D95" s="13"/>
      <c r="E95" s="13"/>
      <c r="F95" s="12"/>
      <c r="G95" s="13"/>
      <c r="H95" s="13"/>
      <c r="I95" s="13"/>
      <c r="J95" s="13"/>
      <c r="L95" s="94"/>
    </row>
    <row r="96" spans="1:12" s="93" customFormat="1" x14ac:dyDescent="0.3">
      <c r="A96" s="86" t="s">
        <v>4</v>
      </c>
      <c r="B96" s="175" t="str">
        <f>"Total HT BASE du lot "&amp;$B$9</f>
        <v>Total HT BASE du lot CHARPENTE</v>
      </c>
      <c r="C96" s="175"/>
      <c r="D96" s="18"/>
      <c r="E96" s="111"/>
      <c r="F96" s="178" t="str">
        <f>IF(SUM(H12:H91)=J96,"","ERREUR sur totaux")</f>
        <v/>
      </c>
      <c r="G96" s="179"/>
      <c r="H96" s="180"/>
      <c r="I96" s="18"/>
      <c r="J96" s="112">
        <f>SUM(J12:J91)</f>
        <v>0</v>
      </c>
      <c r="L96" s="94"/>
    </row>
    <row r="97" spans="1:12" s="93" customFormat="1" x14ac:dyDescent="0.3">
      <c r="A97" s="181" t="s">
        <v>11</v>
      </c>
      <c r="B97" s="181"/>
      <c r="C97" s="5">
        <v>0.2</v>
      </c>
      <c r="D97" s="59"/>
      <c r="E97" s="59"/>
      <c r="F97" s="182"/>
      <c r="G97" s="182"/>
      <c r="H97" s="182"/>
      <c r="I97" s="59"/>
      <c r="J97" s="59">
        <f>J96*C97</f>
        <v>0</v>
      </c>
      <c r="L97" s="94"/>
    </row>
    <row r="98" spans="1:12" s="93" customFormat="1" x14ac:dyDescent="0.3">
      <c r="A98" s="86" t="s">
        <v>4</v>
      </c>
      <c r="B98" s="175" t="str">
        <f>"Total TTC BASE du lot "&amp;$B$9</f>
        <v>Total TTC BASE du lot CHARPENTE</v>
      </c>
      <c r="C98" s="175"/>
      <c r="D98" s="18"/>
      <c r="E98" s="111"/>
      <c r="F98" s="176"/>
      <c r="G98" s="176"/>
      <c r="H98" s="176"/>
      <c r="I98" s="18"/>
      <c r="J98" s="19">
        <f>SUM(J96:J97)</f>
        <v>0</v>
      </c>
      <c r="L98" s="94"/>
    </row>
    <row r="99" spans="1:12" s="93" customFormat="1" x14ac:dyDescent="0.3">
      <c r="A99" s="113"/>
      <c r="B99" s="114"/>
      <c r="C99" s="113"/>
      <c r="D99" s="115"/>
      <c r="E99" s="115"/>
      <c r="F99" s="115"/>
      <c r="G99" s="115"/>
      <c r="H99" s="115"/>
      <c r="I99" s="115"/>
      <c r="J99" s="116"/>
      <c r="L99" s="94"/>
    </row>
    <row r="100" spans="1:12" s="93" customFormat="1" x14ac:dyDescent="0.3">
      <c r="A100" s="113"/>
      <c r="B100" s="114"/>
      <c r="C100" s="113"/>
      <c r="D100" s="115"/>
      <c r="E100" s="115"/>
      <c r="F100" s="115"/>
      <c r="G100" s="115"/>
      <c r="H100" s="115"/>
      <c r="I100" s="115"/>
      <c r="J100" s="116"/>
      <c r="L100" s="94"/>
    </row>
  </sheetData>
  <mergeCells count="28">
    <mergeCell ref="B98:C98"/>
    <mergeCell ref="F98:H98"/>
    <mergeCell ref="A94:C94"/>
    <mergeCell ref="B96:C96"/>
    <mergeCell ref="F96:H96"/>
    <mergeCell ref="A97:B97"/>
    <mergeCell ref="F97:H97"/>
    <mergeCell ref="E1:G1"/>
    <mergeCell ref="E2:G2"/>
    <mergeCell ref="E3:G3"/>
    <mergeCell ref="E4:G4"/>
    <mergeCell ref="E5:G5"/>
    <mergeCell ref="A14:J14"/>
    <mergeCell ref="H1:J1"/>
    <mergeCell ref="H2:J2"/>
    <mergeCell ref="H3:J3"/>
    <mergeCell ref="H4:J4"/>
    <mergeCell ref="A12:J12"/>
    <mergeCell ref="A13:J13"/>
    <mergeCell ref="E8:F8"/>
    <mergeCell ref="E9:F9"/>
    <mergeCell ref="H5:J5"/>
    <mergeCell ref="G9:H9"/>
    <mergeCell ref="A8:B8"/>
    <mergeCell ref="G8:H8"/>
    <mergeCell ref="E6:J6"/>
    <mergeCell ref="E7:J7"/>
    <mergeCell ref="A1:C5"/>
  </mergeCells>
  <conditionalFormatting sqref="I8:J11 A12:A14 G8:G9 A6:E6 A8:E9 A7:D7 A10:H11 A15:J15 A62:B62 A39:A60 B46 C44:J72 A64:A73 D73:J73 A74:J75">
    <cfRule type="cellIs" dxfId="110" priority="2932" operator="equal">
      <formula>0</formula>
    </cfRule>
  </conditionalFormatting>
  <conditionalFormatting sqref="E7">
    <cfRule type="cellIs" dxfId="109" priority="2919" operator="equal">
      <formula>0</formula>
    </cfRule>
  </conditionalFormatting>
  <conditionalFormatting sqref="E7">
    <cfRule type="cellIs" dxfId="108" priority="2918" operator="equal">
      <formula>0</formula>
    </cfRule>
  </conditionalFormatting>
  <conditionalFormatting sqref="A14">
    <cfRule type="cellIs" dxfId="107" priority="1064" operator="equal">
      <formula>0</formula>
    </cfRule>
  </conditionalFormatting>
  <conditionalFormatting sqref="A13">
    <cfRule type="cellIs" dxfId="106" priority="1062" operator="equal">
      <formula>0</formula>
    </cfRule>
  </conditionalFormatting>
  <conditionalFormatting sqref="I96 A95:J95 A92:J92 D30:D31 D33 H76 A94:D94 F94:I94 A96:F96 A97:J100 E76 A16:J21 A26:J26 C32:D32 C34:D34 A35:D35 B32:B33 A30:A34 E30:E36 F30:J37 A37 C37:E37 D39:J42 A89:J90 A91 C91:J91 D80:J88 A80:A87 A88:B88 A78:J79 F43:J43">
    <cfRule type="cellIs" dxfId="105" priority="106" operator="equal">
      <formula>0</formula>
    </cfRule>
  </conditionalFormatting>
  <conditionalFormatting sqref="A75:J75 A89:J89 H76 E76">
    <cfRule type="cellIs" dxfId="104" priority="105" operator="equal">
      <formula>0</formula>
    </cfRule>
  </conditionalFormatting>
  <conditionalFormatting sqref="A91 C91:J91">
    <cfRule type="cellIs" dxfId="103" priority="104" operator="equal">
      <formula>0</formula>
    </cfRule>
  </conditionalFormatting>
  <conditionalFormatting sqref="A92:J92">
    <cfRule type="cellIs" dxfId="102" priority="103" operator="equal">
      <formula>0</formula>
    </cfRule>
  </conditionalFormatting>
  <conditionalFormatting sqref="A93:J93">
    <cfRule type="cellIs" dxfId="101" priority="102" operator="equal">
      <formula>0</formula>
    </cfRule>
  </conditionalFormatting>
  <conditionalFormatting sqref="A22:J22 A23:D23 F23:J23">
    <cfRule type="cellIs" dxfId="100" priority="101" operator="equal">
      <formula>0</formula>
    </cfRule>
  </conditionalFormatting>
  <conditionalFormatting sqref="A24:J24 A25:D25 F25:J25">
    <cfRule type="cellIs" dxfId="99" priority="100" operator="equal">
      <formula>0</formula>
    </cfRule>
  </conditionalFormatting>
  <conditionalFormatting sqref="B30">
    <cfRule type="cellIs" dxfId="98" priority="98" operator="equal">
      <formula>0</formula>
    </cfRule>
  </conditionalFormatting>
  <conditionalFormatting sqref="B31">
    <cfRule type="cellIs" dxfId="97" priority="96" operator="equal">
      <formula>0</formula>
    </cfRule>
  </conditionalFormatting>
  <conditionalFormatting sqref="C39">
    <cfRule type="cellIs" dxfId="96" priority="81" operator="equal">
      <formula>0</formula>
    </cfRule>
  </conditionalFormatting>
  <conditionalFormatting sqref="B30">
    <cfRule type="cellIs" dxfId="95" priority="99" operator="equal">
      <formula>0</formula>
    </cfRule>
  </conditionalFormatting>
  <conditionalFormatting sqref="B31">
    <cfRule type="cellIs" dxfId="94" priority="97" operator="equal">
      <formula>0</formula>
    </cfRule>
  </conditionalFormatting>
  <conditionalFormatting sqref="B34">
    <cfRule type="cellIs" dxfId="93" priority="94" operator="equal">
      <formula>0</formula>
    </cfRule>
  </conditionalFormatting>
  <conditionalFormatting sqref="B34">
    <cfRule type="cellIs" dxfId="92" priority="95" operator="equal">
      <formula>0</formula>
    </cfRule>
  </conditionalFormatting>
  <conditionalFormatting sqref="C30">
    <cfRule type="cellIs" dxfId="91" priority="93" operator="equal">
      <formula>0</formula>
    </cfRule>
  </conditionalFormatting>
  <conditionalFormatting sqref="C30">
    <cfRule type="cellIs" dxfId="90" priority="92" operator="equal">
      <formula>0</formula>
    </cfRule>
  </conditionalFormatting>
  <conditionalFormatting sqref="C33">
    <cfRule type="cellIs" dxfId="89" priority="91" operator="equal">
      <formula>0</formula>
    </cfRule>
  </conditionalFormatting>
  <conditionalFormatting sqref="C33">
    <cfRule type="cellIs" dxfId="88" priority="90" operator="equal">
      <formula>0</formula>
    </cfRule>
  </conditionalFormatting>
  <conditionalFormatting sqref="A36:D36">
    <cfRule type="cellIs" dxfId="87" priority="89" operator="equal">
      <formula>0</formula>
    </cfRule>
  </conditionalFormatting>
  <conditionalFormatting sqref="B40">
    <cfRule type="cellIs" dxfId="86" priority="87" operator="equal">
      <formula>0</formula>
    </cfRule>
  </conditionalFormatting>
  <conditionalFormatting sqref="B40">
    <cfRule type="cellIs" dxfId="85" priority="88" operator="equal">
      <formula>0</formula>
    </cfRule>
  </conditionalFormatting>
  <conditionalFormatting sqref="C39">
    <cfRule type="cellIs" dxfId="84" priority="82" operator="equal">
      <formula>0</formula>
    </cfRule>
  </conditionalFormatting>
  <conditionalFormatting sqref="B37">
    <cfRule type="cellIs" dxfId="83" priority="85" operator="equal">
      <formula>0</formula>
    </cfRule>
  </conditionalFormatting>
  <conditionalFormatting sqref="B37">
    <cfRule type="cellIs" dxfId="82" priority="86" operator="equal">
      <formula>0</formula>
    </cfRule>
  </conditionalFormatting>
  <conditionalFormatting sqref="C41">
    <cfRule type="cellIs" dxfId="81" priority="78" operator="equal">
      <formula>0</formula>
    </cfRule>
  </conditionalFormatting>
  <conditionalFormatting sqref="B41">
    <cfRule type="cellIs" dxfId="80" priority="77" operator="equal">
      <formula>0</formula>
    </cfRule>
  </conditionalFormatting>
  <conditionalFormatting sqref="B39">
    <cfRule type="cellIs" dxfId="79" priority="83" operator="equal">
      <formula>0</formula>
    </cfRule>
  </conditionalFormatting>
  <conditionalFormatting sqref="B39">
    <cfRule type="cellIs" dxfId="78" priority="84" operator="equal">
      <formula>0</formula>
    </cfRule>
  </conditionalFormatting>
  <conditionalFormatting sqref="C40">
    <cfRule type="cellIs" dxfId="77" priority="80" operator="equal">
      <formula>0</formula>
    </cfRule>
  </conditionalFormatting>
  <conditionalFormatting sqref="C40">
    <cfRule type="cellIs" dxfId="76" priority="79" operator="equal">
      <formula>0</formula>
    </cfRule>
  </conditionalFormatting>
  <conditionalFormatting sqref="B41">
    <cfRule type="cellIs" dxfId="75" priority="76" operator="equal">
      <formula>0</formula>
    </cfRule>
  </conditionalFormatting>
  <conditionalFormatting sqref="C42">
    <cfRule type="cellIs" dxfId="74" priority="75" operator="equal">
      <formula>0</formula>
    </cfRule>
  </conditionalFormatting>
  <conditionalFormatting sqref="C80">
    <cfRule type="cellIs" dxfId="73" priority="65" operator="equal">
      <formula>0</formula>
    </cfRule>
  </conditionalFormatting>
  <conditionalFormatting sqref="B42 B44 B60">
    <cfRule type="cellIs" dxfId="72" priority="73" operator="equal">
      <formula>0</formula>
    </cfRule>
  </conditionalFormatting>
  <conditionalFormatting sqref="B42 B44 B60">
    <cfRule type="cellIs" dxfId="71" priority="74" operator="equal">
      <formula>0</formula>
    </cfRule>
  </conditionalFormatting>
  <conditionalFormatting sqref="C73">
    <cfRule type="cellIs" dxfId="70" priority="72" operator="equal">
      <formula>0</formula>
    </cfRule>
  </conditionalFormatting>
  <conditionalFormatting sqref="B73">
    <cfRule type="cellIs" dxfId="69" priority="70" operator="equal">
      <formula>0</formula>
    </cfRule>
  </conditionalFormatting>
  <conditionalFormatting sqref="B73">
    <cfRule type="cellIs" dxfId="68" priority="71" operator="equal">
      <formula>0</formula>
    </cfRule>
  </conditionalFormatting>
  <conditionalFormatting sqref="D76 A76 I76:J76 F76:G76">
    <cfRule type="cellIs" dxfId="67" priority="69" operator="equal">
      <formula>0</formula>
    </cfRule>
  </conditionalFormatting>
  <conditionalFormatting sqref="B76">
    <cfRule type="cellIs" dxfId="66" priority="67" operator="equal">
      <formula>0</formula>
    </cfRule>
  </conditionalFormatting>
  <conditionalFormatting sqref="B76">
    <cfRule type="cellIs" dxfId="65" priority="68" operator="equal">
      <formula>0</formula>
    </cfRule>
  </conditionalFormatting>
  <conditionalFormatting sqref="C76">
    <cfRule type="cellIs" dxfId="64" priority="63" operator="equal">
      <formula>0</formula>
    </cfRule>
  </conditionalFormatting>
  <conditionalFormatting sqref="C80">
    <cfRule type="cellIs" dxfId="63" priority="66" operator="equal">
      <formula>0</formula>
    </cfRule>
  </conditionalFormatting>
  <conditionalFormatting sqref="C76">
    <cfRule type="cellIs" dxfId="62" priority="64" operator="equal">
      <formula>0</formula>
    </cfRule>
  </conditionalFormatting>
  <conditionalFormatting sqref="E23">
    <cfRule type="cellIs" dxfId="61" priority="62" operator="equal">
      <formula>0</formula>
    </cfRule>
  </conditionalFormatting>
  <conditionalFormatting sqref="E25">
    <cfRule type="cellIs" dxfId="60" priority="61" operator="equal">
      <formula>0</formula>
    </cfRule>
  </conditionalFormatting>
  <conditionalFormatting sqref="E94">
    <cfRule type="cellIs" dxfId="59" priority="60" operator="equal">
      <formula>0</formula>
    </cfRule>
  </conditionalFormatting>
  <conditionalFormatting sqref="E91">
    <cfRule type="cellIs" dxfId="58" priority="59" operator="equal">
      <formula>0</formula>
    </cfRule>
  </conditionalFormatting>
  <conditionalFormatting sqref="A27:A29 C28:D28 D27 D29 E27:J29">
    <cfRule type="cellIs" dxfId="57" priority="58" operator="equal">
      <formula>0</formula>
    </cfRule>
  </conditionalFormatting>
  <conditionalFormatting sqref="B27">
    <cfRule type="cellIs" dxfId="56" priority="56" operator="equal">
      <formula>0</formula>
    </cfRule>
  </conditionalFormatting>
  <conditionalFormatting sqref="B28">
    <cfRule type="cellIs" dxfId="55" priority="54" operator="equal">
      <formula>0</formula>
    </cfRule>
  </conditionalFormatting>
  <conditionalFormatting sqref="B29">
    <cfRule type="cellIs" dxfId="54" priority="52" operator="equal">
      <formula>0</formula>
    </cfRule>
  </conditionalFormatting>
  <conditionalFormatting sqref="B27">
    <cfRule type="cellIs" dxfId="53" priority="57" operator="equal">
      <formula>0</formula>
    </cfRule>
  </conditionalFormatting>
  <conditionalFormatting sqref="B28">
    <cfRule type="cellIs" dxfId="52" priority="55" operator="equal">
      <formula>0</formula>
    </cfRule>
  </conditionalFormatting>
  <conditionalFormatting sqref="B29">
    <cfRule type="cellIs" dxfId="51" priority="53" operator="equal">
      <formula>0</formula>
    </cfRule>
  </conditionalFormatting>
  <conditionalFormatting sqref="C27">
    <cfRule type="cellIs" dxfId="50" priority="51" operator="equal">
      <formula>0</formula>
    </cfRule>
  </conditionalFormatting>
  <conditionalFormatting sqref="C27">
    <cfRule type="cellIs" dxfId="49" priority="50" operator="equal">
      <formula>0</formula>
    </cfRule>
  </conditionalFormatting>
  <conditionalFormatting sqref="C29">
    <cfRule type="cellIs" dxfId="48" priority="49" operator="equal">
      <formula>0</formula>
    </cfRule>
  </conditionalFormatting>
  <conditionalFormatting sqref="C29">
    <cfRule type="cellIs" dxfId="47" priority="48" operator="equal">
      <formula>0</formula>
    </cfRule>
  </conditionalFormatting>
  <conditionalFormatting sqref="C31">
    <cfRule type="cellIs" dxfId="46" priority="47" operator="equal">
      <formula>0</formula>
    </cfRule>
  </conditionalFormatting>
  <conditionalFormatting sqref="C31">
    <cfRule type="cellIs" dxfId="45" priority="46" operator="equal">
      <formula>0</formula>
    </cfRule>
  </conditionalFormatting>
  <conditionalFormatting sqref="H38 E38">
    <cfRule type="cellIs" dxfId="44" priority="45" operator="equal">
      <formula>0</formula>
    </cfRule>
  </conditionalFormatting>
  <conditionalFormatting sqref="F38:G38 I38:J38 D38 A38">
    <cfRule type="cellIs" dxfId="43" priority="44" operator="equal">
      <formula>0</formula>
    </cfRule>
  </conditionalFormatting>
  <conditionalFormatting sqref="B38">
    <cfRule type="cellIs" dxfId="42" priority="42" operator="equal">
      <formula>0</formula>
    </cfRule>
  </conditionalFormatting>
  <conditionalFormatting sqref="B38">
    <cfRule type="cellIs" dxfId="41" priority="43" operator="equal">
      <formula>0</formula>
    </cfRule>
  </conditionalFormatting>
  <conditionalFormatting sqref="C38">
    <cfRule type="cellIs" dxfId="40" priority="41" operator="equal">
      <formula>0</formula>
    </cfRule>
  </conditionalFormatting>
  <conditionalFormatting sqref="C38">
    <cfRule type="cellIs" dxfId="39" priority="40" operator="equal">
      <formula>0</formula>
    </cfRule>
  </conditionalFormatting>
  <conditionalFormatting sqref="E77 H77">
    <cfRule type="cellIs" dxfId="38" priority="39" operator="equal">
      <formula>0</formula>
    </cfRule>
  </conditionalFormatting>
  <conditionalFormatting sqref="E77 H77">
    <cfRule type="cellIs" dxfId="37" priority="38" operator="equal">
      <formula>0</formula>
    </cfRule>
  </conditionalFormatting>
  <conditionalFormatting sqref="C77">
    <cfRule type="cellIs" dxfId="36" priority="33" operator="equal">
      <formula>0</formula>
    </cfRule>
  </conditionalFormatting>
  <conditionalFormatting sqref="F77:G77 I77:J77 A77 D77">
    <cfRule type="cellIs" dxfId="35" priority="37" operator="equal">
      <formula>0</formula>
    </cfRule>
  </conditionalFormatting>
  <conditionalFormatting sqref="B77">
    <cfRule type="cellIs" dxfId="34" priority="35" operator="equal">
      <formula>0</formula>
    </cfRule>
  </conditionalFormatting>
  <conditionalFormatting sqref="B77">
    <cfRule type="cellIs" dxfId="33" priority="36" operator="equal">
      <formula>0</formula>
    </cfRule>
  </conditionalFormatting>
  <conditionalFormatting sqref="C77">
    <cfRule type="cellIs" dxfId="32" priority="34" operator="equal">
      <formula>0</formula>
    </cfRule>
  </conditionalFormatting>
  <conditionalFormatting sqref="B80">
    <cfRule type="cellIs" dxfId="31" priority="32" operator="equal">
      <formula>0</formula>
    </cfRule>
  </conditionalFormatting>
  <conditionalFormatting sqref="B80">
    <cfRule type="cellIs" dxfId="30" priority="31" operator="equal">
      <formula>0</formula>
    </cfRule>
  </conditionalFormatting>
  <conditionalFormatting sqref="B91">
    <cfRule type="cellIs" dxfId="29" priority="30" operator="equal">
      <formula>0</formula>
    </cfRule>
  </conditionalFormatting>
  <conditionalFormatting sqref="B91">
    <cfRule type="cellIs" dxfId="28" priority="29" operator="equal">
      <formula>0</formula>
    </cfRule>
  </conditionalFormatting>
  <conditionalFormatting sqref="C81">
    <cfRule type="cellIs" dxfId="27" priority="23" operator="equal">
      <formula>0</formula>
    </cfRule>
  </conditionalFormatting>
  <conditionalFormatting sqref="C82:C84">
    <cfRule type="cellIs" dxfId="26" priority="25" operator="equal">
      <formula>0</formula>
    </cfRule>
  </conditionalFormatting>
  <conditionalFormatting sqref="B85">
    <cfRule type="cellIs" dxfId="25" priority="20" operator="equal">
      <formula>0</formula>
    </cfRule>
  </conditionalFormatting>
  <conditionalFormatting sqref="B81:B84">
    <cfRule type="cellIs" dxfId="24" priority="27" operator="equal">
      <formula>0</formula>
    </cfRule>
  </conditionalFormatting>
  <conditionalFormatting sqref="B81:B84">
    <cfRule type="cellIs" dxfId="23" priority="28" operator="equal">
      <formula>0</formula>
    </cfRule>
  </conditionalFormatting>
  <conditionalFormatting sqref="C82:C84">
    <cfRule type="cellIs" dxfId="22" priority="26" operator="equal">
      <formula>0</formula>
    </cfRule>
  </conditionalFormatting>
  <conditionalFormatting sqref="C81">
    <cfRule type="cellIs" dxfId="21" priority="24" operator="equal">
      <formula>0</formula>
    </cfRule>
  </conditionalFormatting>
  <conditionalFormatting sqref="B85">
    <cfRule type="cellIs" dxfId="20" priority="21" operator="equal">
      <formula>0</formula>
    </cfRule>
  </conditionalFormatting>
  <conditionalFormatting sqref="C85">
    <cfRule type="cellIs" dxfId="19" priority="22" operator="equal">
      <formula>0</formula>
    </cfRule>
  </conditionalFormatting>
  <conditionalFormatting sqref="C86">
    <cfRule type="cellIs" dxfId="18" priority="16" operator="equal">
      <formula>0</formula>
    </cfRule>
  </conditionalFormatting>
  <conditionalFormatting sqref="B87">
    <cfRule type="cellIs" dxfId="17" priority="13" operator="equal">
      <formula>0</formula>
    </cfRule>
  </conditionalFormatting>
  <conditionalFormatting sqref="B86">
    <cfRule type="cellIs" dxfId="16" priority="18" operator="equal">
      <formula>0</formula>
    </cfRule>
  </conditionalFormatting>
  <conditionalFormatting sqref="B86">
    <cfRule type="cellIs" dxfId="15" priority="19" operator="equal">
      <formula>0</formula>
    </cfRule>
  </conditionalFormatting>
  <conditionalFormatting sqref="C86">
    <cfRule type="cellIs" dxfId="14" priority="17" operator="equal">
      <formula>0</formula>
    </cfRule>
  </conditionalFormatting>
  <conditionalFormatting sqref="C87">
    <cfRule type="cellIs" dxfId="13" priority="15" operator="equal">
      <formula>0</formula>
    </cfRule>
  </conditionalFormatting>
  <conditionalFormatting sqref="B87">
    <cfRule type="cellIs" dxfId="12" priority="14" operator="equal">
      <formula>0</formula>
    </cfRule>
  </conditionalFormatting>
  <conditionalFormatting sqref="C88">
    <cfRule type="cellIs" dxfId="11" priority="12" operator="equal">
      <formula>0</formula>
    </cfRule>
  </conditionalFormatting>
  <conditionalFormatting sqref="D43:E43">
    <cfRule type="cellIs" dxfId="10" priority="11" operator="equal">
      <formula>0</formula>
    </cfRule>
  </conditionalFormatting>
  <conditionalFormatting sqref="C43">
    <cfRule type="cellIs" dxfId="9" priority="10" operator="equal">
      <formula>0</formula>
    </cfRule>
  </conditionalFormatting>
  <conditionalFormatting sqref="B43">
    <cfRule type="cellIs" dxfId="8" priority="8" operator="equal">
      <formula>0</formula>
    </cfRule>
  </conditionalFormatting>
  <conditionalFormatting sqref="B43">
    <cfRule type="cellIs" dxfId="7" priority="9" operator="equal">
      <formula>0</formula>
    </cfRule>
  </conditionalFormatting>
  <conditionalFormatting sqref="B45">
    <cfRule type="cellIs" dxfId="6" priority="7" operator="equal">
      <formula>0</formula>
    </cfRule>
  </conditionalFormatting>
  <conditionalFormatting sqref="A61">
    <cfRule type="cellIs" dxfId="5" priority="6" operator="equal">
      <formula>0</formula>
    </cfRule>
  </conditionalFormatting>
  <conditionalFormatting sqref="B61">
    <cfRule type="cellIs" dxfId="4" priority="4" operator="equal">
      <formula>0</formula>
    </cfRule>
  </conditionalFormatting>
  <conditionalFormatting sqref="B61">
    <cfRule type="cellIs" dxfId="3" priority="5" operator="equal">
      <formula>0</formula>
    </cfRule>
  </conditionalFormatting>
  <conditionalFormatting sqref="A63">
    <cfRule type="cellIs" dxfId="2" priority="3" operator="equal">
      <formula>0</formula>
    </cfRule>
  </conditionalFormatting>
  <conditionalFormatting sqref="B63">
    <cfRule type="cellIs" dxfId="1" priority="1" operator="equal">
      <formula>0</formula>
    </cfRule>
  </conditionalFormatting>
  <conditionalFormatting sqref="B63">
    <cfRule type="cellIs" dxfId="0" priority="2" operator="equal">
      <formula>0</formula>
    </cfRule>
  </conditionalFormatting>
  <dataValidations disablePrompts="1" count="1">
    <dataValidation type="whole" allowBlank="1" showInputMessage="1" showErrorMessage="1" sqref="L7:L15" xr:uid="{00000000-0002-0000-0100-000000000000}">
      <formula1>1</formula1>
      <formula2>3</formula2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70" fitToHeight="0" orientation="portrait" r:id="rId1"/>
  <headerFooter>
    <oddFooter>&amp;L&amp;"Calibri,Normal"&amp;9&amp;K00-027&amp;A&amp;C&amp;"Calibri,Normal"&amp;9 &amp;K00-022NOVEMBRE 2024&amp;R&amp;"Calibri,Normal"&amp;9&amp;K00-027page &amp;P | &amp;N</oddFooter>
  </headerFooter>
  <colBreaks count="1" manualBreakCount="1">
    <brk id="1" max="10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3EFE3566F554E91BEFE01F993430E" ma:contentTypeVersion="20" ma:contentTypeDescription="Crée un document." ma:contentTypeScope="" ma:versionID="3a03406e95e3dbee27d923be66a3708b">
  <xsd:schema xmlns:xsd="http://www.w3.org/2001/XMLSchema" xmlns:xs="http://www.w3.org/2001/XMLSchema" xmlns:p="http://schemas.microsoft.com/office/2006/metadata/properties" xmlns:ns2="bc59e50c-1c07-41fa-88bd-ed13ec0b128f" xmlns:ns3="d4cc1cd7-724a-4a6f-af1d-7278c1fa25f9" xmlns:ns4="b04edff7-1948-4699-80af-b07ebc22511e" targetNamespace="http://schemas.microsoft.com/office/2006/metadata/properties" ma:root="true" ma:fieldsID="435ab1ad944fbb23c8335f0163bbf5d4" ns2:_="" ns3:_="" ns4:_="">
    <xsd:import namespace="bc59e50c-1c07-41fa-88bd-ed13ec0b128f"/>
    <xsd:import namespace="d4cc1cd7-724a-4a6f-af1d-7278c1fa25f9"/>
    <xsd:import namespace="b04edff7-1948-4699-80af-b07ebc2251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lcf76f155ced4ddcb4097134ff3c332f" minOccurs="0"/>
                <xsd:element ref="ns4:TaxCatchAll" minOccurs="0"/>
                <xsd:element ref="ns4:_dlc_DocId" minOccurs="0"/>
                <xsd:element ref="ns4:_dlc_DocIdUrl" minOccurs="0"/>
                <xsd:element ref="ns4:_dlc_DocIdPersistId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9e50c-1c07-41fa-88bd-ed13ec0b12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1a0bf8d5-90b5-4cf1-9e52-630f5d643b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cc1cd7-724a-4a6f-af1d-7278c1fa2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edff7-1948-4699-80af-b07ebc22511e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9be600fb-d2ba-4a42-ab1a-515eef65420b}" ma:internalName="TaxCatchAll" ma:showField="CatchAllData" ma:web="b04edff7-1948-4699-80af-b07ebc2251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6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c59e50c-1c07-41fa-88bd-ed13ec0b128f" xsi:nil="true"/>
    <TaxCatchAll xmlns="b04edff7-1948-4699-80af-b07ebc22511e" xsi:nil="true"/>
    <lcf76f155ced4ddcb4097134ff3c332f xmlns="bc59e50c-1c07-41fa-88bd-ed13ec0b128f">
      <Terms xmlns="http://schemas.microsoft.com/office/infopath/2007/PartnerControls"/>
    </lcf76f155ced4ddcb4097134ff3c332f>
    <_dlc_DocId xmlns="b04edff7-1948-4699-80af-b07ebc22511e">SEMID-1961440174-5501809</_dlc_DocId>
    <_dlc_DocIdUrl xmlns="b04edff7-1948-4699-80af-b07ebc22511e">
      <Url>https://sembreizh35.sharepoint.com/sites/ged-sembreizh/sembreizh/_layouts/15/DocIdRedir.aspx?ID=SEMID-1961440174-5501809</Url>
      <Description>SEMID-1961440174-5501809</Description>
    </_dlc_DocIdUrl>
  </documentManagement>
</p:properties>
</file>

<file path=customXml/itemProps1.xml><?xml version="1.0" encoding="utf-8"?>
<ds:datastoreItem xmlns:ds="http://schemas.openxmlformats.org/officeDocument/2006/customXml" ds:itemID="{18C5EE94-B360-4A17-A640-B17CA4A84DFF}"/>
</file>

<file path=customXml/itemProps2.xml><?xml version="1.0" encoding="utf-8"?>
<ds:datastoreItem xmlns:ds="http://schemas.openxmlformats.org/officeDocument/2006/customXml" ds:itemID="{350A4345-A0E2-4342-B3DD-8EFC74455B2D}"/>
</file>

<file path=customXml/itemProps3.xml><?xml version="1.0" encoding="utf-8"?>
<ds:datastoreItem xmlns:ds="http://schemas.openxmlformats.org/officeDocument/2006/customXml" ds:itemID="{75FD9BDA-6D7B-4F05-8AA0-73FAF367D0D8}"/>
</file>

<file path=customXml/itemProps4.xml><?xml version="1.0" encoding="utf-8"?>
<ds:datastoreItem xmlns:ds="http://schemas.openxmlformats.org/officeDocument/2006/customXml" ds:itemID="{697F48A9-5516-42B8-9A15-4877FB0D87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</vt:i4>
      </vt:variant>
    </vt:vector>
  </HeadingPairs>
  <TitlesOfParts>
    <vt:vector size="8" baseType="lpstr">
      <vt:lpstr>PDG</vt:lpstr>
      <vt:lpstr>03-Charpente</vt:lpstr>
      <vt:lpstr>'03-Charpente'!Impression_des_titres</vt:lpstr>
      <vt:lpstr>LOT</vt:lpstr>
      <vt:lpstr>N°_LOT</vt:lpstr>
      <vt:lpstr>'03-Charpente'!OLE_LINK1</vt:lpstr>
      <vt:lpstr>'03-Charpente'!Zone_d_impression</vt:lpstr>
      <vt:lpstr>PDG!Zone_d_impression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Karine LANDEROIN</cp:lastModifiedBy>
  <cp:lastPrinted>2024-11-13T16:16:39Z</cp:lastPrinted>
  <dcterms:created xsi:type="dcterms:W3CDTF">2016-02-22T09:49:09Z</dcterms:created>
  <dcterms:modified xsi:type="dcterms:W3CDTF">2024-11-13T16:19:12Z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1966870862</vt:i4>
  </property>
  <property fmtid="{D5CDD505-2E9C-101B-9397-08002B2CF9AE}" pid="3" name="_NewReviewCycle">
    <vt:lpwstr/>
  </property>
  <property fmtid="{D5CDD505-2E9C-101B-9397-08002B2CF9AE}" pid="4" name="_EmailSubject">
    <vt:lpwstr>101167	LANDIVISIAU - BAN - Bat logement 268</vt:lpwstr>
  </property>
  <property fmtid="{D5CDD505-2E9C-101B-9397-08002B2CF9AE}" pid="5" name="_AuthorEmail">
    <vt:lpwstr>olivier.duval@oteis.fr</vt:lpwstr>
  </property>
  <property fmtid="{D5CDD505-2E9C-101B-9397-08002B2CF9AE}" pid="6" name="_AuthorEmailDisplayName">
    <vt:lpwstr>Olivier DUVAL</vt:lpwstr>
  </property>
  <property fmtid="{D5CDD505-2E9C-101B-9397-08002B2CF9AE}" pid="7" name="_ReviewingToolsShownOnce">
    <vt:lpwstr/>
  </property>
  <property fmtid="{D5CDD505-2E9C-101B-9397-08002B2CF9AE}" pid="8" name="ContentTypeId">
    <vt:lpwstr>0x010100ECF3EFE3566F554E91BEFE01F993430E</vt:lpwstr>
  </property>
  <property fmtid="{D5CDD505-2E9C-101B-9397-08002B2CF9AE}" pid="9" name="_dlc_DocIdItemGuid">
    <vt:lpwstr>4a179a79-f7af-42b7-ab66-ca0ce0df324c</vt:lpwstr>
  </property>
  <property fmtid="{D5CDD505-2E9C-101B-9397-08002B2CF9AE}" pid="10" name="MediaServiceImageTags">
    <vt:lpwstr/>
  </property>
</Properties>
</file>